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Y:\20_ОИиЦ\СМИ\Света\"/>
    </mc:Choice>
  </mc:AlternateContent>
  <xr:revisionPtr revIDLastSave="0" documentId="13_ncr:1_{D73001F9-E676-4C9A-8FEF-4FFDAA4BC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П Дорожная сеть" sheetId="10" r:id="rId1"/>
    <sheet name="РП БД" sheetId="11" r:id="rId2"/>
    <sheet name="РП ОМРДХ" sheetId="12" r:id="rId3"/>
    <sheet name="Лист1" sheetId="13" r:id="rId4"/>
  </sheets>
  <definedNames>
    <definedName name="_xlnm._FilterDatabase" localSheetId="0" hidden="1">'РП Дорожная сеть'!$A$5:$U$118</definedName>
    <definedName name="_xlnm.Print_Titles" localSheetId="0">'РП Дорожная сеть'!$2:$5</definedName>
    <definedName name="_xlnm.Print_Area" localSheetId="0">'РП Дорожная сеть'!$A$1:$U$118</definedName>
  </definedNames>
  <calcPr calcId="191029"/>
</workbook>
</file>

<file path=xl/calcChain.xml><?xml version="1.0" encoding="utf-8"?>
<calcChain xmlns="http://schemas.openxmlformats.org/spreadsheetml/2006/main">
  <c r="W70" i="10" l="1"/>
  <c r="W69" i="10"/>
  <c r="W31" i="10" l="1"/>
  <c r="I25" i="13" l="1"/>
  <c r="K26" i="13" s="1"/>
  <c r="L20" i="13" s="1"/>
  <c r="S116" i="10" l="1"/>
  <c r="R116" i="10"/>
  <c r="Q116" i="10"/>
  <c r="P115" i="10"/>
  <c r="N115" i="10" s="1"/>
  <c r="M116" i="10"/>
  <c r="O115" i="10" l="1"/>
  <c r="P31" i="10"/>
  <c r="Y19" i="10" l="1"/>
  <c r="Z19" i="10" s="1"/>
  <c r="P103" i="10" l="1"/>
  <c r="N103" i="10" l="1"/>
  <c r="P58" i="10"/>
  <c r="P59" i="10"/>
  <c r="N59" i="10" s="1"/>
  <c r="P60" i="10"/>
  <c r="N60" i="10" s="1"/>
  <c r="O60" i="10" s="1"/>
  <c r="P61" i="10"/>
  <c r="P62" i="10"/>
  <c r="N62" i="10" s="1"/>
  <c r="O62" i="10" s="1"/>
  <c r="P63" i="10"/>
  <c r="N63" i="10" s="1"/>
  <c r="O63" i="10" s="1"/>
  <c r="P28" i="10"/>
  <c r="N28" i="10" s="1"/>
  <c r="O28" i="10" s="1"/>
  <c r="R29" i="10"/>
  <c r="Q29" i="10"/>
  <c r="P94" i="10"/>
  <c r="R22" i="10"/>
  <c r="P78" i="10"/>
  <c r="N78" i="10" s="1"/>
  <c r="P39" i="10"/>
  <c r="N39" i="10" s="1"/>
  <c r="O39" i="10" s="1"/>
  <c r="P41" i="10"/>
  <c r="N41" i="10" s="1"/>
  <c r="O41" i="10" s="1"/>
  <c r="P42" i="10"/>
  <c r="N42" i="10" s="1"/>
  <c r="O42" i="10" s="1"/>
  <c r="P22" i="10"/>
  <c r="N22" i="10"/>
  <c r="E95" i="10"/>
  <c r="N94" i="10"/>
  <c r="P92" i="10"/>
  <c r="N92" i="10"/>
  <c r="P93" i="10"/>
  <c r="N93" i="10" s="1"/>
  <c r="Z7" i="12"/>
  <c r="Z8" i="12" s="1"/>
  <c r="R7" i="12"/>
  <c r="R8" i="12" s="1"/>
  <c r="P7" i="12"/>
  <c r="O7" i="12"/>
  <c r="F7" i="12"/>
  <c r="D7" i="12"/>
  <c r="F4" i="12"/>
  <c r="P14" i="11"/>
  <c r="O14" i="11"/>
  <c r="N14" i="11"/>
  <c r="K14" i="11"/>
  <c r="J14" i="11"/>
  <c r="H14" i="11"/>
  <c r="L12" i="11"/>
  <c r="L11" i="11"/>
  <c r="M10" i="11"/>
  <c r="L10" i="11"/>
  <c r="N27" i="10"/>
  <c r="P27" i="10"/>
  <c r="W131" i="10"/>
  <c r="M128" i="10"/>
  <c r="V128" i="10" s="1"/>
  <c r="O69" i="10"/>
  <c r="O70" i="10"/>
  <c r="M129" i="10"/>
  <c r="V129" i="10" s="1"/>
  <c r="O103" i="10"/>
  <c r="E107" i="10"/>
  <c r="P89" i="10"/>
  <c r="N89" i="10"/>
  <c r="O89" i="10" s="1"/>
  <c r="J131" i="10"/>
  <c r="P100" i="10"/>
  <c r="N100" i="10"/>
  <c r="N101" i="10" s="1"/>
  <c r="P97" i="10"/>
  <c r="N97" i="10" s="1"/>
  <c r="P73" i="10"/>
  <c r="N73" i="10"/>
  <c r="N129" i="10" s="1"/>
  <c r="P56" i="10"/>
  <c r="N56" i="10" s="1"/>
  <c r="O56" i="10" s="1"/>
  <c r="P68" i="10"/>
  <c r="N68" i="10"/>
  <c r="O68" i="10" s="1"/>
  <c r="P129" i="10"/>
  <c r="J127" i="10"/>
  <c r="P67" i="10"/>
  <c r="N67" i="10" s="1"/>
  <c r="O67" i="10" s="1"/>
  <c r="P50" i="10"/>
  <c r="N50" i="10" s="1"/>
  <c r="O50" i="10" s="1"/>
  <c r="P109" i="10"/>
  <c r="N109" i="10"/>
  <c r="N136" i="10" s="1"/>
  <c r="P82" i="10"/>
  <c r="P130" i="10" s="1"/>
  <c r="V130" i="10" s="1"/>
  <c r="P83" i="10"/>
  <c r="M84" i="10"/>
  <c r="J130" i="10"/>
  <c r="P25" i="10"/>
  <c r="N25" i="10" s="1"/>
  <c r="O25" i="10" s="1"/>
  <c r="P66" i="10"/>
  <c r="N61" i="10"/>
  <c r="O61" i="10" s="1"/>
  <c r="P24" i="10"/>
  <c r="N24" i="10" s="1"/>
  <c r="O24" i="10" s="1"/>
  <c r="P23" i="10"/>
  <c r="N23" i="10"/>
  <c r="F29" i="10"/>
  <c r="F46" i="10" s="1"/>
  <c r="E29" i="10"/>
  <c r="E46" i="10"/>
  <c r="N66" i="10"/>
  <c r="N83" i="10"/>
  <c r="P54" i="10"/>
  <c r="N54" i="10"/>
  <c r="O54" i="10" s="1"/>
  <c r="N31" i="10"/>
  <c r="O31" i="10" s="1"/>
  <c r="P19" i="10"/>
  <c r="N19" i="10" s="1"/>
  <c r="P20" i="10"/>
  <c r="N20" i="10" s="1"/>
  <c r="O20" i="10" s="1"/>
  <c r="P21" i="10"/>
  <c r="N21" i="10" s="1"/>
  <c r="O21" i="10" s="1"/>
  <c r="P53" i="10"/>
  <c r="N53" i="10" s="1"/>
  <c r="O53" i="10" s="1"/>
  <c r="P114" i="10"/>
  <c r="P116" i="10" s="1"/>
  <c r="N82" i="10"/>
  <c r="N84" i="10" s="1"/>
  <c r="P33" i="10"/>
  <c r="N33" i="10" s="1"/>
  <c r="O33" i="10" s="1"/>
  <c r="P51" i="10"/>
  <c r="N51" i="10" s="1"/>
  <c r="O51" i="10" s="1"/>
  <c r="P57" i="10"/>
  <c r="N57" i="10"/>
  <c r="O57" i="10" s="1"/>
  <c r="P86" i="10"/>
  <c r="N86" i="10" s="1"/>
  <c r="P52" i="10"/>
  <c r="N52" i="10"/>
  <c r="O52" i="10" s="1"/>
  <c r="P55" i="10"/>
  <c r="N55" i="10" s="1"/>
  <c r="O55" i="10" s="1"/>
  <c r="P106" i="10"/>
  <c r="N106" i="10"/>
  <c r="N107" i="10"/>
  <c r="P77" i="10"/>
  <c r="N77" i="10" s="1"/>
  <c r="O77" i="10" s="1"/>
  <c r="P34" i="10"/>
  <c r="N34" i="10"/>
  <c r="O34" i="10" s="1"/>
  <c r="S126" i="10"/>
  <c r="R126" i="10"/>
  <c r="P76" i="10"/>
  <c r="N76" i="10" s="1"/>
  <c r="O76" i="10" s="1"/>
  <c r="R35" i="10"/>
  <c r="S35" i="10"/>
  <c r="O27" i="10"/>
  <c r="Q45" i="10"/>
  <c r="P32" i="10"/>
  <c r="P35" i="10" s="1"/>
  <c r="N32" i="10"/>
  <c r="O32" i="10"/>
  <c r="P11" i="10"/>
  <c r="N11" i="10" s="1"/>
  <c r="O11" i="10" s="1"/>
  <c r="P12" i="10"/>
  <c r="N12" i="10" s="1"/>
  <c r="O12" i="10" s="1"/>
  <c r="P13" i="10"/>
  <c r="N13" i="10" s="1"/>
  <c r="O13" i="10" s="1"/>
  <c r="P14" i="10"/>
  <c r="N14" i="10" s="1"/>
  <c r="O14" i="10" s="1"/>
  <c r="P15" i="10"/>
  <c r="N15" i="10" s="1"/>
  <c r="O15" i="10" s="1"/>
  <c r="P16" i="10"/>
  <c r="N16" i="10"/>
  <c r="O16" i="10" s="1"/>
  <c r="P17" i="10"/>
  <c r="N17" i="10" s="1"/>
  <c r="O17" i="10" s="1"/>
  <c r="P10" i="10"/>
  <c r="N10" i="10" s="1"/>
  <c r="O10" i="10" s="1"/>
  <c r="O23" i="10"/>
  <c r="P18" i="10"/>
  <c r="N18" i="10" s="1"/>
  <c r="O18" i="10" s="1"/>
  <c r="P9" i="10"/>
  <c r="N9" i="10" s="1"/>
  <c r="O9" i="10" s="1"/>
  <c r="P8" i="10"/>
  <c r="O8" i="10"/>
  <c r="P7" i="10"/>
  <c r="N7" i="10" s="1"/>
  <c r="O7" i="10" s="1"/>
  <c r="P6" i="10"/>
  <c r="M131" i="10"/>
  <c r="S45" i="10"/>
  <c r="S46" i="10"/>
  <c r="S127" i="10" s="1"/>
  <c r="R45" i="10"/>
  <c r="Q35" i="10"/>
  <c r="Q46" i="10" s="1"/>
  <c r="Q127" i="10" s="1"/>
  <c r="M35" i="10"/>
  <c r="J126" i="10"/>
  <c r="V126" i="10" s="1"/>
  <c r="S110" i="10"/>
  <c r="R110" i="10"/>
  <c r="Q110" i="10"/>
  <c r="P110" i="10"/>
  <c r="N110" i="10"/>
  <c r="S107" i="10"/>
  <c r="R107" i="10"/>
  <c r="Q107" i="10"/>
  <c r="P107" i="10"/>
  <c r="S101" i="10"/>
  <c r="S104" i="10" s="1"/>
  <c r="R101" i="10"/>
  <c r="R104" i="10" s="1"/>
  <c r="Q101" i="10"/>
  <c r="Q104" i="10" s="1"/>
  <c r="P101" i="10"/>
  <c r="P104" i="10" s="1"/>
  <c r="S98" i="10"/>
  <c r="R98" i="10"/>
  <c r="Q98" i="10"/>
  <c r="P98" i="10"/>
  <c r="S95" i="10"/>
  <c r="R95" i="10"/>
  <c r="Q95" i="10"/>
  <c r="S87" i="10"/>
  <c r="S90" i="10" s="1"/>
  <c r="R87" i="10"/>
  <c r="R90" i="10"/>
  <c r="Q87" i="10"/>
  <c r="Q90" i="10" s="1"/>
  <c r="S84" i="10"/>
  <c r="R84" i="10"/>
  <c r="Q84" i="10"/>
  <c r="P84" i="10"/>
  <c r="S74" i="10"/>
  <c r="S80" i="10" s="1"/>
  <c r="S111" i="10" s="1"/>
  <c r="S112" i="10" s="1"/>
  <c r="S117" i="10" s="1"/>
  <c r="R74" i="10"/>
  <c r="R80" i="10" s="1"/>
  <c r="Q74" i="10"/>
  <c r="Q80" i="10" s="1"/>
  <c r="P74" i="10"/>
  <c r="S64" i="10"/>
  <c r="S71" i="10" s="1"/>
  <c r="R64" i="10"/>
  <c r="R71" i="10" s="1"/>
  <c r="Q64" i="10"/>
  <c r="Q71" i="10" s="1"/>
  <c r="P44" i="10"/>
  <c r="N44" i="10" s="1"/>
  <c r="O44" i="10" s="1"/>
  <c r="P43" i="10"/>
  <c r="N43" i="10" s="1"/>
  <c r="O43" i="10" s="1"/>
  <c r="P40" i="10"/>
  <c r="N40" i="10" s="1"/>
  <c r="O40" i="10" s="1"/>
  <c r="M130" i="10"/>
  <c r="P49" i="10"/>
  <c r="N49" i="10" s="1"/>
  <c r="O49" i="10" s="1"/>
  <c r="O66" i="10"/>
  <c r="P37" i="10"/>
  <c r="N37" i="10" s="1"/>
  <c r="I128" i="10"/>
  <c r="I137" i="10" s="1"/>
  <c r="E35" i="10"/>
  <c r="E118" i="10" s="1"/>
  <c r="Q128" i="10"/>
  <c r="Q129" i="10"/>
  <c r="Q130" i="10"/>
  <c r="Q131" i="10"/>
  <c r="Q132" i="10"/>
  <c r="Q133" i="10"/>
  <c r="Q134" i="10"/>
  <c r="Q135" i="10"/>
  <c r="Q136" i="10"/>
  <c r="H137" i="10"/>
  <c r="I129" i="10"/>
  <c r="I134" i="10"/>
  <c r="I135" i="10"/>
  <c r="O109" i="10"/>
  <c r="O110" i="10" s="1"/>
  <c r="E64" i="10"/>
  <c r="E71" i="10" s="1"/>
  <c r="E111" i="10" s="1"/>
  <c r="E112" i="10" s="1"/>
  <c r="E117" i="10" s="1"/>
  <c r="F64" i="10"/>
  <c r="F71" i="10" s="1"/>
  <c r="R128" i="10"/>
  <c r="S128" i="10"/>
  <c r="T128" i="10"/>
  <c r="U128" i="10"/>
  <c r="R129" i="10"/>
  <c r="S129" i="10"/>
  <c r="T129" i="10"/>
  <c r="U129" i="10"/>
  <c r="R130" i="10"/>
  <c r="S130" i="10"/>
  <c r="T130" i="10"/>
  <c r="U130" i="10"/>
  <c r="R131" i="10"/>
  <c r="S131" i="10"/>
  <c r="T131" i="10"/>
  <c r="U131" i="10"/>
  <c r="R132" i="10"/>
  <c r="S132" i="10"/>
  <c r="T132" i="10"/>
  <c r="U132" i="10"/>
  <c r="P133" i="10"/>
  <c r="R133" i="10"/>
  <c r="S133" i="10"/>
  <c r="T133" i="10"/>
  <c r="U133" i="10"/>
  <c r="P134" i="10"/>
  <c r="R134" i="10"/>
  <c r="S134" i="10"/>
  <c r="T134" i="10"/>
  <c r="U134" i="10"/>
  <c r="N135" i="10"/>
  <c r="P135" i="10"/>
  <c r="R135" i="10"/>
  <c r="S135" i="10"/>
  <c r="T135" i="10"/>
  <c r="U135" i="10"/>
  <c r="P136" i="10"/>
  <c r="R136" i="10"/>
  <c r="S136" i="10"/>
  <c r="T136" i="10"/>
  <c r="U136" i="10"/>
  <c r="M136" i="10"/>
  <c r="M135" i="10"/>
  <c r="M134" i="10"/>
  <c r="M133" i="10"/>
  <c r="J133" i="10"/>
  <c r="J137" i="10" s="1"/>
  <c r="J138" i="10" s="1"/>
  <c r="M132" i="10"/>
  <c r="V131" i="10"/>
  <c r="X131" i="10" s="1"/>
  <c r="I133" i="10"/>
  <c r="M110" i="10"/>
  <c r="F110" i="10"/>
  <c r="E110" i="10"/>
  <c r="M107" i="10"/>
  <c r="F107" i="10"/>
  <c r="M101" i="10"/>
  <c r="M104" i="10" s="1"/>
  <c r="F101" i="10"/>
  <c r="F104" i="10" s="1"/>
  <c r="E101" i="10"/>
  <c r="E104" i="10" s="1"/>
  <c r="M98" i="10"/>
  <c r="F98" i="10"/>
  <c r="E98" i="10"/>
  <c r="M95" i="10"/>
  <c r="F95" i="10"/>
  <c r="F84" i="10"/>
  <c r="E84" i="10"/>
  <c r="O94" i="10"/>
  <c r="O92" i="10"/>
  <c r="O83" i="10"/>
  <c r="O73" i="10"/>
  <c r="E74" i="10"/>
  <c r="E80" i="10" s="1"/>
  <c r="M87" i="10"/>
  <c r="M90" i="10"/>
  <c r="M74" i="10"/>
  <c r="M80" i="10" s="1"/>
  <c r="F87" i="10"/>
  <c r="F90" i="10" s="1"/>
  <c r="E87" i="10"/>
  <c r="E90" i="10" s="1"/>
  <c r="F74" i="10"/>
  <c r="F80" i="10" s="1"/>
  <c r="M45" i="10"/>
  <c r="O127" i="10"/>
  <c r="O106" i="10"/>
  <c r="P38" i="10"/>
  <c r="N38" i="10" s="1"/>
  <c r="O38" i="10" s="1"/>
  <c r="M64" i="10"/>
  <c r="M71" i="10" s="1"/>
  <c r="Z34" i="10"/>
  <c r="M29" i="10"/>
  <c r="O22" i="10"/>
  <c r="O86" i="10" l="1"/>
  <c r="N131" i="10"/>
  <c r="N87" i="10"/>
  <c r="N90" i="10" s="1"/>
  <c r="N98" i="10"/>
  <c r="N133" i="10"/>
  <c r="O97" i="10"/>
  <c r="N132" i="10"/>
  <c r="N95" i="10"/>
  <c r="O93" i="10"/>
  <c r="Q111" i="10"/>
  <c r="M111" i="10"/>
  <c r="F112" i="10"/>
  <c r="F117" i="10" s="1"/>
  <c r="O82" i="10"/>
  <c r="P132" i="10"/>
  <c r="N130" i="10"/>
  <c r="N74" i="10"/>
  <c r="N80" i="10" s="1"/>
  <c r="F111" i="10"/>
  <c r="O100" i="10"/>
  <c r="N134" i="10"/>
  <c r="P87" i="10"/>
  <c r="P90" i="10" s="1"/>
  <c r="P95" i="10"/>
  <c r="P131" i="10"/>
  <c r="X128" i="10"/>
  <c r="W128" i="10"/>
  <c r="W137" i="10" s="1"/>
  <c r="M119" i="10"/>
  <c r="N104" i="10"/>
  <c r="R111" i="10"/>
  <c r="O78" i="10"/>
  <c r="P80" i="10"/>
  <c r="N114" i="10"/>
  <c r="P126" i="10"/>
  <c r="T114" i="10"/>
  <c r="N35" i="10"/>
  <c r="R46" i="10"/>
  <c r="Q112" i="10"/>
  <c r="Q117" i="10" s="1"/>
  <c r="Q119" i="10" s="1"/>
  <c r="V137" i="10"/>
  <c r="P64" i="10"/>
  <c r="P71" i="10" s="1"/>
  <c r="P128" i="10"/>
  <c r="P29" i="10"/>
  <c r="N45" i="10"/>
  <c r="O45" i="10" s="1"/>
  <c r="P45" i="10"/>
  <c r="O37" i="10"/>
  <c r="N58" i="10"/>
  <c r="O58" i="10" s="1"/>
  <c r="O59" i="10"/>
  <c r="N6" i="10"/>
  <c r="O6" i="10" s="1"/>
  <c r="M46" i="10"/>
  <c r="M127" i="10" s="1"/>
  <c r="O19" i="10"/>
  <c r="S119" i="10" l="1"/>
  <c r="X137" i="10"/>
  <c r="R119" i="10"/>
  <c r="M112" i="10"/>
  <c r="M117" i="10" s="1"/>
  <c r="M120" i="10" s="1"/>
  <c r="R112" i="10"/>
  <c r="R117" i="10" s="1"/>
  <c r="R127" i="10"/>
  <c r="P111" i="10"/>
  <c r="N116" i="10"/>
  <c r="N126" i="10"/>
  <c r="O114" i="10"/>
  <c r="N64" i="10"/>
  <c r="N71" i="10" s="1"/>
  <c r="N128" i="10"/>
  <c r="P46" i="10"/>
  <c r="N29" i="10"/>
  <c r="N46" i="10" s="1"/>
  <c r="N127" i="10" s="1"/>
  <c r="N111" i="10" l="1"/>
  <c r="O111" i="10" s="1"/>
  <c r="P112" i="10"/>
  <c r="P117" i="10" s="1"/>
  <c r="O116" i="10"/>
  <c r="P127" i="10"/>
  <c r="N112" i="10" l="1"/>
  <c r="O112" i="10" s="1"/>
  <c r="N117" i="10" l="1"/>
  <c r="O117" i="10" s="1"/>
</calcChain>
</file>

<file path=xl/sharedStrings.xml><?xml version="1.0" encoding="utf-8"?>
<sst xmlns="http://schemas.openxmlformats.org/spreadsheetml/2006/main" count="884" uniqueCount="314">
  <si>
    <t>Срок реализации</t>
  </si>
  <si>
    <t>№ п/п</t>
  </si>
  <si>
    <t>Субъект РФ</t>
  </si>
  <si>
    <t>Генеральный подрядчик</t>
  </si>
  <si>
    <t>Стоимость работ по объекту</t>
  </si>
  <si>
    <t>Статус объекта</t>
  </si>
  <si>
    <t>Причины отставания (при наличии)</t>
  </si>
  <si>
    <t>За период реализации</t>
  </si>
  <si>
    <t>Классификация автомобильной дороги, к которой относится объект (регионального или межмуниципального значения/местного значения)</t>
  </si>
  <si>
    <r>
      <t>Площадь асфальтобетонного покрытия, тыс. м</t>
    </r>
    <r>
      <rPr>
        <b/>
        <vertAlign val="superscript"/>
        <sz val="10"/>
        <rFont val="Times New Roman"/>
        <family val="1"/>
        <charset val="204"/>
      </rPr>
      <t>2</t>
    </r>
  </si>
  <si>
    <t>Объем фактически выполненных работ, тыс. руб.</t>
  </si>
  <si>
    <t>Отставание от календарного графика, тыс. руб.</t>
  </si>
  <si>
    <t>(Работы не ведутся / Работы ведутся / Работы завершены / Объект сдан)</t>
  </si>
  <si>
    <t>Владимирская область</t>
  </si>
  <si>
    <t>"Владимир - Юрьев-Польский" - Зелени на участке км 0+000-км 2+832</t>
  </si>
  <si>
    <t>регионального или межмуниципального значения</t>
  </si>
  <si>
    <t>местного значения</t>
  </si>
  <si>
    <t>ООО "СК "ТРАССА"</t>
  </si>
  <si>
    <t>ООО "ВЛАДСК"</t>
  </si>
  <si>
    <t>ГУП "ДСУ-3"</t>
  </si>
  <si>
    <t>-</t>
  </si>
  <si>
    <t>Работы ведутся</t>
  </si>
  <si>
    <t>Кассовые расходы на отчетную дату (тыс.руб.)</t>
  </si>
  <si>
    <t>всего</t>
  </si>
  <si>
    <t>ФБ</t>
  </si>
  <si>
    <t>БС</t>
  </si>
  <si>
    <t>МБ</t>
  </si>
  <si>
    <t>Меленки-Данилово-Синжаны-Максимово-Добрятино на участке км 7+164 - км 8+964 в Меленковском районе</t>
  </si>
  <si>
    <t>№ 201</t>
  </si>
  <si>
    <t>№ 202</t>
  </si>
  <si>
    <t>№ 203</t>
  </si>
  <si>
    <t>№ 204</t>
  </si>
  <si>
    <t>№ 205</t>
  </si>
  <si>
    <t>ОБЪЕКТЫ НА ЭКОНОМИЮ</t>
  </si>
  <si>
    <t>Муниципальные контракты</t>
  </si>
  <si>
    <t>Строительство автомобильной дороги "Рпенский проезд" в г.Владимире</t>
  </si>
  <si>
    <t>Распоряжения Правительства РФ от 11.09.2020 г. №2322-р</t>
  </si>
  <si>
    <t>Приложение №2</t>
  </si>
  <si>
    <t>№ 313</t>
  </si>
  <si>
    <t>Владимир</t>
  </si>
  <si>
    <t>Камешково</t>
  </si>
  <si>
    <t>Судогда</t>
  </si>
  <si>
    <t>Суздаль</t>
  </si>
  <si>
    <t xml:space="preserve">Юрьев-Польский </t>
  </si>
  <si>
    <t xml:space="preserve">Радужный </t>
  </si>
  <si>
    <t>Лакинск</t>
  </si>
  <si>
    <t>Ставрово</t>
  </si>
  <si>
    <t>ООО "ВЛАДАВТОДОР"</t>
  </si>
  <si>
    <t>Собинка</t>
  </si>
  <si>
    <t>ИТОГО по БКД:</t>
  </si>
  <si>
    <t xml:space="preserve"> Ремонт а/д "Волга" – Вольгинский - Перново на участке км 0+053- км 2+728 в Петушинском районе</t>
  </si>
  <si>
    <t xml:space="preserve">Ремонт  а/д Бетонка-Черново на участке км 0+063-км 2+118 в Киржачском районе </t>
  </si>
  <si>
    <t>Ремонт а/д Дубки-Киржач на участке км 12+521-км 13+531 в Киржачском районе</t>
  </si>
  <si>
    <t xml:space="preserve">Ремонт а/д Касимов-Муром-Нижний Новгород на участке км 56+932-км 58+982 в Меленковском районе </t>
  </si>
  <si>
    <t xml:space="preserve">Ремонт а/д  Владимир-Муром-Арзамас на участке км 110+528-км 112+908 в Муромском районе </t>
  </si>
  <si>
    <t xml:space="preserve">Ремонт а/д Хохлово – Камешково – Ручей на участках км 0+030 - км 4+000, км 6+500 - км 9+310, км 10+610 - км16+000, км 20+100 - км 21+132 в Камешковском районе </t>
  </si>
  <si>
    <t>Ремонт а/д ул. Текстильщиков (от д.1а по ул. Текстильщиков до пересечения с ул. Горького)</t>
  </si>
  <si>
    <t xml:space="preserve">Ремонт а/д  Кольчугино-Киржач на участке км 14+490-км 17+040, км 27+523-км 29+973 в Киржачском районе </t>
  </si>
  <si>
    <t xml:space="preserve">Ремонт а/д  Муром-"Волга" на участке км 10+225-км 11+625, км 17+028-км 17+698 в Муромском районе </t>
  </si>
  <si>
    <t>5 контрактов КЖЦ 2019 года (Выполнение 5 этапа содержание а/д ) и 1 контракт 2020 года  (Выполнение 4 этапа содержание а/д ) 2 контракта 2021 года (выполнение 3 этапа)</t>
  </si>
  <si>
    <t xml:space="preserve">"Волга"-Колокша на участке км 0+000 - км 1+280 в Собинском районе </t>
  </si>
  <si>
    <t xml:space="preserve">"Волга"-Содышка"-Боголюбка на участке км 0+000 - км 1+920 в Суздальском районе </t>
  </si>
  <si>
    <t>№ 263</t>
  </si>
  <si>
    <t xml:space="preserve"> № 256</t>
  </si>
  <si>
    <t>ООО "ВСК"</t>
  </si>
  <si>
    <t>27.09.2021,
№0128200000121005536</t>
  </si>
  <si>
    <t>13.09.2021
№67Э</t>
  </si>
  <si>
    <t>28.09.2021,
№110</t>
  </si>
  <si>
    <t>28.09.2021,
№106</t>
  </si>
  <si>
    <t>28.09.2021
№105</t>
  </si>
  <si>
    <t>Ремонт а/д Гусь-Хрустальный – Уршельский на участке км 1+107- км 8+367 в Гусь-Хрустальном районе</t>
  </si>
  <si>
    <t>Ремонт а/д ст.Сеньково – Никологоры – Степанцево – Симонцево на участке км 18+985- км 21+873, км 29+256 - км 30+768 в Вязниковском районе</t>
  </si>
  <si>
    <t>Ремонт а/д межквартальной полосы от перекрестка у жилого дома № 22 3 квартала до перекрестка у жилого дома № 1 3 квартала</t>
  </si>
  <si>
    <t>04.10.2021,
№108</t>
  </si>
  <si>
    <t xml:space="preserve">06.10.2021
№ 72Э </t>
  </si>
  <si>
    <t xml:space="preserve"> 06.10.2021 
№ 80Э</t>
  </si>
  <si>
    <t>ООО "ДОР-ТЕХ"</t>
  </si>
  <si>
    <t xml:space="preserve">06.10.2021
№ 78Э </t>
  </si>
  <si>
    <t xml:space="preserve">06.10.2021
№ 76Э </t>
  </si>
  <si>
    <t>07.10.2021
№ 84Э</t>
  </si>
  <si>
    <t xml:space="preserve">07.10.2021
75Э  </t>
  </si>
  <si>
    <t xml:space="preserve"> 07.10.2021
№ 82Э </t>
  </si>
  <si>
    <t xml:space="preserve"> 07.10.2021
 № 81Э</t>
  </si>
  <si>
    <t xml:space="preserve"> 07.10.2021
№ 79Э</t>
  </si>
  <si>
    <t>07.10.2021
№ 73Э</t>
  </si>
  <si>
    <t xml:space="preserve">07.10.2021
№ 83Э </t>
  </si>
  <si>
    <t>07.10.2021
№ 74Э</t>
  </si>
  <si>
    <t xml:space="preserve"> 07.10.2021
77Э</t>
  </si>
  <si>
    <t xml:space="preserve">11.10.2021,
№ 21005832 </t>
  </si>
  <si>
    <t xml:space="preserve">11.10.2021,
№0128200000121005739 </t>
  </si>
  <si>
    <t>ООО
"ВЛАДАВТОДОР"</t>
  </si>
  <si>
    <t>18.10.2021,
№29</t>
  </si>
  <si>
    <t>ОАО «ДСТ №2
 г. Гомель»</t>
  </si>
  <si>
    <t>08.10.2021,
№113</t>
  </si>
  <si>
    <t>Ремонт а/д Муром- «Волга» на участке км 29+291 - км 31+392 в Муромском районе</t>
  </si>
  <si>
    <t xml:space="preserve"> ООО "ДОР-ТЕХ"</t>
  </si>
  <si>
    <t xml:space="preserve"> ИТОГО:</t>
  </si>
  <si>
    <t>Ремонт а/д  Муром-"Волга" на участках км 63+781 - км 71+602, км 72+730 - км 73+668, км 75+249 - км 75+447, км 76+866 - км 77+670, км 79+670 - км 81+106 в Гороховецком районе</t>
  </si>
  <si>
    <t>Ремонт а/д Юрьев-Польский-Кольчугино на участках км 23+230 - км 25+880, км 27+960 - км 28+180 в Кольчугинском районе</t>
  </si>
  <si>
    <t>07.12.2021,
№ 0128200000121006872_ 58768</t>
  </si>
  <si>
    <r>
      <t xml:space="preserve">13.12.2021
№ </t>
    </r>
    <r>
      <rPr>
        <sz val="8"/>
        <rFont val="Times New Roman"/>
        <family val="1"/>
        <charset val="204"/>
      </rPr>
      <t>0128200000121007267_133366</t>
    </r>
  </si>
  <si>
    <t>Ремонт а/д ул. Буденного в г. Судогда</t>
  </si>
  <si>
    <t>Ремонт а/д ул.Коммунистическая в г. Судогда</t>
  </si>
  <si>
    <r>
      <t xml:space="preserve">17.12.2021 </t>
    </r>
    <r>
      <rPr>
        <sz val="8"/>
        <rFont val="Times New Roman"/>
        <family val="1"/>
        <charset val="204"/>
      </rPr>
      <t>№0128200000121007857_133366</t>
    </r>
  </si>
  <si>
    <t>ВСЕГО по а/д 
регионального и местного значения:</t>
  </si>
  <si>
    <t xml:space="preserve">Судогда </t>
  </si>
  <si>
    <t>Юрьев-Польский</t>
  </si>
  <si>
    <t>Радужный</t>
  </si>
  <si>
    <t>остаток</t>
  </si>
  <si>
    <t xml:space="preserve">Ремонт а/д Коммунар-Заклязьменский-Уварово-Бухолово (ПК 47+91 - ПК 60+91, ПК 68+51 - ПК 92+44) </t>
  </si>
  <si>
    <t>Ремонт а/д ул.Большая Московская (от д.1 по ул.Большая Московская до ул.Музейная)</t>
  </si>
  <si>
    <t>Ремонт а/д Ерофеевский спуск (от ул.Подбельского до Лыбедской магистрали)</t>
  </si>
  <si>
    <t>Ремонт а/д ул.Гагарина (от д.7 по ул.Гагарина до Манежного тупика)</t>
  </si>
  <si>
    <t>Ремонт а/д ул.Казарменная (от ул.МОПРа до ново-Ямского пер-ка)</t>
  </si>
  <si>
    <t>Ремонт а/д Институтский городок (от ул.Славная до д.3в по ул.Михалькова)</t>
  </si>
  <si>
    <t>Ремонт а/д ул.Тракторная (от ул.Асаткина до ул.Северная)</t>
  </si>
  <si>
    <t>Ремонт а/д Рокадная дорога (от д.41 по ул.Полины Осипенко до ул.Усти-на-Лабе)</t>
  </si>
  <si>
    <t>Ремонт а/д ул.Добросельская (от Суздальского пр-та до ул.Егорова)</t>
  </si>
  <si>
    <t>Ремонт а/д ул.Большая Нижегородская (от д. 71г до д.77)</t>
  </si>
  <si>
    <t xml:space="preserve">Ремонт а/д ул.Егорова (от ул.Добросельская до ул.Растопчина) </t>
  </si>
  <si>
    <t>14.12.2021
№ 109Э</t>
  </si>
  <si>
    <t>Ремонт а/д  ул.Артиллерийская (от ул.Покровская до ул.Заводская)</t>
  </si>
  <si>
    <t>Ремонт а/д ул.Заводская (от ул.Артиллерийская до ул.Свободы)</t>
  </si>
  <si>
    <t>Ремонт а/д ул.Свободы (от ул.Заводская до пер.Вокзальный)</t>
  </si>
  <si>
    <t xml:space="preserve">Ремонт а/д  ул. Советская
 (от 0+000 до 0+400) </t>
  </si>
  <si>
    <t xml:space="preserve">Ремонт а/д  ул. Свердлова (от д.№1 до д.№19) </t>
  </si>
  <si>
    <t>ОБ</t>
  </si>
  <si>
    <t xml:space="preserve">
 ИТОГО по мостам, пог.м.:
</t>
  </si>
  <si>
    <t>ГБУ "Владупрадор"</t>
  </si>
  <si>
    <t>Общее финансирование БКД:</t>
  </si>
  <si>
    <t>Рпенский проезд</t>
  </si>
  <si>
    <t xml:space="preserve">Ремонт а/д Обход г.Мурома (1 очередь) с мостовым переходом через р.Оку  на участке км 0+000 - км 2+480, Обход г.Мурома (очередь) с мостовым переходом через р.Оку  на участке км 0+000 - км 0+086 в Муромском районе </t>
  </si>
  <si>
    <t>Итого, км:</t>
  </si>
  <si>
    <t>ИТОГО по а/д 
местного значения, км:</t>
  </si>
  <si>
    <t>по автомобильным дорогам, км</t>
  </si>
  <si>
    <t xml:space="preserve">
по мостам, пог.м.
</t>
  </si>
  <si>
    <t>ИТОГО по а/д
 регионального или межмуниципального значения, км:</t>
  </si>
  <si>
    <t>30.08.2021, №0128300000721000008_60626</t>
  </si>
  <si>
    <t>Объект сдан</t>
  </si>
  <si>
    <t>Ремонт а/д ул. Ленина
 (от д. 65 до д. 152 )</t>
  </si>
  <si>
    <t>ПРОГРАММА МОСТЫ и ПУТЕПРОВОДЫ</t>
  </si>
  <si>
    <t>ИП Сывороткин Ярослав Юрьевич</t>
  </si>
  <si>
    <t>Ремонт а/д ул. Большая Московская (от ул. Осьмова до ул. Златовратского)</t>
  </si>
  <si>
    <t>18.11.2020
№ 7-2020</t>
  </si>
  <si>
    <t>11.03.2022
№30Э</t>
  </si>
  <si>
    <t>Ремонт а/д "Владимир-Иваново"-Гнездилово-Туртино-Старый Двор на участке км 14+731-км 24+382 в Суздальском районе</t>
  </si>
  <si>
    <t xml:space="preserve"> Ремонт а/д Суздаль-Ивановское- Гнездилово на участке км 0+010 - км 6+231 в Суздальском районе</t>
  </si>
  <si>
    <t xml:space="preserve">Ремонт а/д Бетонка-Красный Огорок-Ратьково-Заречье-Новосергиево на участке км 8+567 - км 14+567 в Киржачском районе </t>
  </si>
  <si>
    <t>ООО "ЖЕЛСТРОЙ"</t>
  </si>
  <si>
    <t>ООО"АКМАСТРОЙ"</t>
  </si>
  <si>
    <t>26.04.2022,
№69</t>
  </si>
  <si>
    <t>26.04.2022,
№70</t>
  </si>
  <si>
    <t>26.04.2022,
№72</t>
  </si>
  <si>
    <t>Наименование объекта</t>
  </si>
  <si>
    <t>Ремонт а/д Ковров – Красная Грива – Сельцо – Мстера – ст.Мстера – "Волга" на участке км 15+300-км 20+840 в Ковровском районе</t>
  </si>
  <si>
    <t xml:space="preserve">Ремонт а/д  ул. Чайковского 
(от пересечения с ул. Димитрова до д.8 ул. Чайковского ) </t>
  </si>
  <si>
    <t xml:space="preserve">Ремонт а/д Юрьев-Польское шоссе (от д.133 по ул. Горького до автомобильной дороги "Юрьев-Польское шоссе - Сновицы") </t>
  </si>
  <si>
    <t>Обустройство дороги ул. Ленина
 (от д. 65 ул. Ленина до перекрестка улиц Гоголя, Профсоюзная, Ленина)</t>
  </si>
  <si>
    <t>ООО "ДОРЗНАК МОСКВА"</t>
  </si>
  <si>
    <t>24.05.2022, 
№96</t>
  </si>
  <si>
    <t>ООО "СИЛКВЭЙ"</t>
  </si>
  <si>
    <t>ООО "ДОРЗНАК КОВРОВ"</t>
  </si>
  <si>
    <t>Итого по г. Камешково, км:</t>
  </si>
  <si>
    <t>Итого по г.Судогда, км:</t>
  </si>
  <si>
    <t>Итого по г.Суздаль, км:</t>
  </si>
  <si>
    <t>Итого по г.Владимир, км:</t>
  </si>
  <si>
    <t>Итого по г. Юрьев-Польский, км:</t>
  </si>
  <si>
    <t>Итого по г. Радужный,  км:</t>
  </si>
  <si>
    <t>Итого по г. Лакинск, км:</t>
  </si>
  <si>
    <t>Итого по п.Ставрово, км:</t>
  </si>
  <si>
    <t>31.05.2022,
№100</t>
  </si>
  <si>
    <t>Григорян З.В.</t>
  </si>
  <si>
    <t>Ремонт а/д по ул. Благонравова (в районе д. 3 по ул. Благонравова)</t>
  </si>
  <si>
    <t>Ремонт а/д по ул. Толмачевская (от М-7 "Волга" до д.8а по ул. Толмачевская)</t>
  </si>
  <si>
    <t>Ремонт а/д Камешково-Ляховицы-Суздаль на участках км 12+500 - км 14+000, км 18+700 - км 21+810 в Камешковском районе</t>
  </si>
  <si>
    <t xml:space="preserve"> ИТОГО по а/д, км:</t>
  </si>
  <si>
    <t>Итого по г.Собинка, км:</t>
  </si>
  <si>
    <t>06.06.2022,
№79Э</t>
  </si>
  <si>
    <t>06.06.2022
№78Э</t>
  </si>
  <si>
    <t>Капитальный ремонт и содержание мостового перехода через р. Пыжовик на км 2+813 а/д «Волга»-Сарыево-Шустово-Крутовка-Мстера в Вязниковском районе</t>
  </si>
  <si>
    <t>Ремонт мостового перехода через р. Бачевка на км 20+560 а/д Александров – Бакино – Мячково – Новоселка – «Колокша – Верхние Дворики»  в Александровском районе</t>
  </si>
  <si>
    <t xml:space="preserve">Ремонт мостового перехода через р. Рпень на км 1+032 а/д «Владимир – Юрьев-Польский» - Горицы в Суздальском районе </t>
  </si>
  <si>
    <t>Ремонт мостового перехода через р. Илевна на км 0+519 а/д Лазарево - Иваньково в Муромском районе</t>
  </si>
  <si>
    <t>15.06.2022,
№118</t>
  </si>
  <si>
    <t>Ремонт а/д Колокша-Кольчугино-Александров-Верхние Дворики км 22+343 - км 23+153 в Собинском районе</t>
  </si>
  <si>
    <t>23.08.2022,
№159</t>
  </si>
  <si>
    <t>ООО "СК "ТРАССА"
+доп.соглашение</t>
  </si>
  <si>
    <t>Кассовое освоение*, 
%</t>
  </si>
  <si>
    <t>11.10.2022,
№40</t>
  </si>
  <si>
    <t xml:space="preserve"> «Владимир - Иваново» - Садовый – Овчухи на участке км 7+941 – км 9+941 в Суздальском районе</t>
  </si>
  <si>
    <t xml:space="preserve"> «Владимир - Иваново» - Порецкое – Мордыш на участке км 12+163 – км 13+598 в Суздальском районе</t>
  </si>
  <si>
    <t xml:space="preserve"> «Волга» - Кузьмино на участках км 0+000 – км 1+206, км 1+254 – км 1+875 в Собинском районе</t>
  </si>
  <si>
    <t xml:space="preserve"> «Волга» - Парфентьево на участке км 0+000 – км 1+500 в Собинском район</t>
  </si>
  <si>
    <t>Механцев Александр Сергеевич</t>
  </si>
  <si>
    <t>№125,
от 30.09.2022</t>
  </si>
  <si>
    <t>МКРТЧЯН РАФФИ МКРТИЧОВИЧ</t>
  </si>
  <si>
    <t>№1; №2;№3;№4
№5;№6,№7,
от 30.09.2022</t>
  </si>
  <si>
    <t>Контракт (дата, №)
(срок контракта)</t>
  </si>
  <si>
    <t xml:space="preserve">  21.10.2022
№ 118Э</t>
  </si>
  <si>
    <t>Сывороткин Я. Ю.</t>
  </si>
  <si>
    <t xml:space="preserve">Устройство светофорного объекта на пересечении Судогодского шоссе и 
а/д Владимир-Улыбышево-Коняево" </t>
  </si>
  <si>
    <t>Протяженность, км</t>
  </si>
  <si>
    <t>Обустройство ул. Свердлова: 
-устройство свефорного объекта
- устройство тротуаров</t>
  </si>
  <si>
    <t>Дата начала контракта</t>
  </si>
  <si>
    <t>Дата окончания контракта</t>
  </si>
  <si>
    <t>Дата ввода объекта</t>
  </si>
  <si>
    <t>Ремонт а/д ул.Погодина (от ул.Добросельская до Красносельского пр-да)</t>
  </si>
  <si>
    <t xml:space="preserve">Ремонт а/д Московское шоссе (от д.79а по
 пр-ту Ленина до ул.Верхняя Дуброва) в </t>
  </si>
  <si>
    <t>Часть 1. Устройство дублирующих
 дорожных знаков 5.19.1 (2))</t>
  </si>
  <si>
    <t>Часть 2. Устройство дублирующих
 дорожных знаков 5.19.1 (2))</t>
  </si>
  <si>
    <t>Информация о ходе выполнения работ 
БДД 2022 (ПО СОСТОЯНИЮ НА 30.09.2022)</t>
  </si>
  <si>
    <t>Наименование результата (мероприятия)</t>
  </si>
  <si>
    <t>Исполнитель</t>
  </si>
  <si>
    <t>Контракт (дата, №)</t>
  </si>
  <si>
    <t>Примечание</t>
  </si>
  <si>
    <t>Объем выделенных средств, (ЛБО), тыс.руб.</t>
  </si>
  <si>
    <t>Статус мероприятия</t>
  </si>
  <si>
    <t>Объем фактически выполненных работ,      тыс. руб.</t>
  </si>
  <si>
    <t>Дата начала работ</t>
  </si>
  <si>
    <t>Дата окончания работ</t>
  </si>
  <si>
    <t>(Результат не реализуется  / Результат реализуется/ Результат выполнен )</t>
  </si>
  <si>
    <t>Стоимость работ по результату</t>
  </si>
  <si>
    <t>Медицинские организации оснащены автомобилями скорой медицинской помощи класса "С" для оказания скорой медицинской помощи пациентам, пострадавшим при дорожно-транспортных происшествиях,</t>
  </si>
  <si>
    <t>Департамент здравоохранения</t>
  </si>
  <si>
    <t>гражданско-правовой договор от 21.07.2022,
№56/22 сумма 6782,9 тыс.руб.</t>
  </si>
  <si>
    <t xml:space="preserve">Предусмотрен объем финансирования в размере 10000,0 тыс.рублей для приобретения 2-х автомобилей скорой медицинской помощи класса "С". Ввиду удорожания закупаемой техники Департаментом здравоохранения принято решение о приобретении 1  автомобиля скорой медицинской помощи. Средства переведены  приобретателю техники – ССМП г.Владимира. 21.07.2022 приобретателем заключен гражданско-правовой договор  №56/22 на сумму 6 872,9 тыс.руб. на поставку автомобиля.                   Оставшиеся средства направлены Департаментом здравоохранения на приобретение  медицинского оборудования (см. ниже):   
</t>
  </si>
  <si>
    <t>договор заключен</t>
  </si>
  <si>
    <t>контракт №221 от 12.09.2022 сумма 555,83 тыс.руб.</t>
  </si>
  <si>
    <t xml:space="preserve">закупка ГБУЗ ВО  Городская клиническая больница СМП г.Владимира"электрохирургического аппарата </t>
  </si>
  <si>
    <t>контракт заключен</t>
  </si>
  <si>
    <t>контракт №205 от 05.08.2022 сумма 2445,0  тыс.руб.</t>
  </si>
  <si>
    <t>Закупка ГБУЗ ВО " Городская клиническая больница СМП г.Владимира"портативногоУЗИ  аппарата с системой навигации для выполнения регионарной анестезии,... в рамках реализации регионального проекта "Безопасность дорожного движения"</t>
  </si>
  <si>
    <t>контракт исполнен</t>
  </si>
  <si>
    <t>договор поставки №20711 от 04.10.2022 на сумму 120,9 тыс.руб.</t>
  </si>
  <si>
    <t>Поставка отсасывателя медицинского "Armed" 3-х шт. ООО "НВПЛ "ЛИАНА" для ГБУЗ ВО   " Городская клиническая больница СМП г.Владимира"</t>
  </si>
  <si>
    <t xml:space="preserve">Созданы условия для вовлечения детей и молодежи в деятельность по профилактике дорожно-транспортного травматизма, включая развитие детско-юношеских автошкол, отрядов юных инспекторов движения и пр. , 
</t>
  </si>
  <si>
    <t>Департамент образования и молодежной политики</t>
  </si>
  <si>
    <t>заключены прямые договора на приобретение призов, грамот, подарков</t>
  </si>
  <si>
    <t>При объеме финансирования из областного бюджета 28,0 тыс.руб. средства запланированы на финансирование проведения 2-х мероприятий:  - областного смотра-конкурса «Безопасное колесо»;                                               - областного конкурса на лучшую общеобразовательную школу по профилактике детского дорожно-транспортного травматизма . Исполнение запланировано в IV квартале т.г.</t>
  </si>
  <si>
    <t>28,0</t>
  </si>
  <si>
    <t>Результат реализуется</t>
  </si>
  <si>
    <t>Приобретены технические средства обучения, наглядные учебные и методические материалы для организаций, осуществляющих обучение детей, работу по профилактике детского дорожно-транспортного травматизма, док</t>
  </si>
  <si>
    <t xml:space="preserve">заключены прямые договора муниципальными учреждениями образования на поставку </t>
  </si>
  <si>
    <t xml:space="preserve">Общий объем средств 1338,4 тыс.рублей (1100,0 тыс. руб средства областного бюджета и 238,4 тыс.руб. - средства местных бюджетов) направлены на приобретение оборудования для детских автогородков 7 МО области. 1100 тыс.руб. субсидии областного бюджета органам местного самоуправления г.Владимир,  Ковровский , Муромский, Вязниковский, Собинский, Суздальский, Юрьев-Польский районы. По состоянию на 30.09.2022 заключены договоры с единственным поставщиком  и поставлено оборудование автогородков для  6  МО: г.Ковров, о.Муром, Собинский, Суздальский, Юрьев Польский и Вязниковский районы.  МО г.Владимир заключены  договора и производится поэтапная (до конца года) закупка МТР дл я обеспечения деятельности детского автогородка на баде ЮАШ г.Владимира. Общий объем освоенных средств (касса) по результату - 1198,12 тыс.руб., в том числе средств областного бюджета - 989,79 тыс.руб; - местных бюджетов - 208,33 тыс. руб
</t>
  </si>
  <si>
    <t xml:space="preserve">Приобретены в медицинские учреждения хроматографы для выявления состояния опьянения в результате употребления наркотических средств, психотропных или иных вызывающих опьянения веществ, док.
</t>
  </si>
  <si>
    <t>01.06.2022 № 0128200000122002318</t>
  </si>
  <si>
    <r>
      <rPr>
        <sz val="8"/>
        <rFont val="Times New Roman"/>
        <family val="1"/>
        <charset val="204"/>
      </rPr>
      <t xml:space="preserve">ГОСУДАРСТВЕННОЕ БЮДЖЕТНОЕ УЧРЕЖДЕНИЕ ЗДРАВООХРАНЕНИЯ ВЛАДИМИРСКОЙ ОБЛАСТИ "ОБЛАСТНОЙ НАРКОЛОГИЧЕСКИЙ ДИСПАНСЕР" </t>
    </r>
    <r>
      <rPr>
        <sz val="10"/>
        <rFont val="Times New Roman"/>
        <family val="1"/>
        <charset val="204"/>
      </rPr>
      <t>осуществляет медицинского оборудования (Газовый хроматограф ИВД, полуавтоматический), ввод в эксплуатацию, обучение правилам эксплуатации специалистов, эксплуатирующих медицинское оборудование.</t>
    </r>
  </si>
  <si>
    <t xml:space="preserve">Обеспечена организация и проведение региональных профильных смен по безопасности дорожного движения в организациях отдыха детей и их оздоровления, док.
</t>
  </si>
  <si>
    <t>контракт №2 от 04.05.2022 на 1700,0 руб.</t>
  </si>
  <si>
    <t xml:space="preserve">Оказание услуг МАУ Собинского р-а спортивно-оздоровительным центром "Тонус" по проведению областной профильной смены "Юные инспектора дорожного движения" </t>
  </si>
  <si>
    <t>1700,0</t>
  </si>
  <si>
    <t>Результат исполнен</t>
  </si>
  <si>
    <t>Организована системная работа с родителями по обучению детей основам правил дорожного движения и привитию им навыков безопасного поведения на дорогах, обеспечению безопасности детей при перевозках в транспортных средствах, док.</t>
  </si>
  <si>
    <t>Департамент образования и молодежной политики, Управление ГИБДД УМВД России по Владимирской области</t>
  </si>
  <si>
    <t>без средств. УГИБДД  Владимирской области  разработаны и переданы  органам образования рекомендации о проведении собраний с родителями на тему обучения детей правилам безопасности дорожного движения. Департаментом образования доведены рекомендации о проведении собраний с родителями до муниципальных органов управления в сфере образования. Отчеты об осуществлении запланированных мероприятий будут предоставлены в срок до 30.12.2022г. Риски недостижения результата  в 2022 году отсутствуют</t>
  </si>
  <si>
    <t>Итого</t>
  </si>
  <si>
    <t>Примечание. 1. При запланированном объеме финансирования  Департаментом здравоохранения (ДЗ) 2-х результатов: приобретение автомобилей скорой медицинской помощи класса "С" (10 000 тыс.руб.) и закупке хроматографов (1009,7 тыс.руб.), распорядителем средств (ДЗ) принято решение об использовании остатка средств от закупки 1 автомобиля на приобретении дополнительного медицинского оборудования (строки 7,8,9)  и  выделения дополнительных средств (вне рамок регионального проекта) для приобретения более дорогой модификации хроматографа, в отличие от запланированной ранее. В данной связи запланированный региональным проектом объем средств в 14076,1 тыс. рублей превышает указанную с столбце "J"  итоговую стоимость работ по результатам РП.                                                                                      2. Данные предоставлены по итогам финансовой деятельности Департаментов здравоохранения и образования  (являющимися главными распорядителями бюджетных средств регионального проекта)  в рамках ежемесячного отчета  для занесения в систему ГИИС "Электронный бюджет" по состоянию на 30.09.2022. Ввиду отсутствия возможности  отслеживания Департаментом транспорта и дорожного хозяйства результатов финансово-хозяйственной деятельности ГРБС  ДЗ и ДО, предоставление  корректной информации об их деятальности  в еженедельном режиме не представляется возможным.</t>
  </si>
  <si>
    <t>.</t>
  </si>
  <si>
    <t>Адрес объекта</t>
  </si>
  <si>
    <t>Тип работ</t>
  </si>
  <si>
    <t xml:space="preserve">Примечание </t>
  </si>
  <si>
    <t>Объем финансирования, тыс. рублей</t>
  </si>
  <si>
    <t xml:space="preserve">в т.ч. </t>
  </si>
  <si>
    <t>Разработана конкурсная документация</t>
  </si>
  <si>
    <t>Утверждена конкурсная документация</t>
  </si>
  <si>
    <t>Конкурсная документация размещена (ссылка)</t>
  </si>
  <si>
    <t>Торги (состоялись/не состоялись)</t>
  </si>
  <si>
    <t>Контракт подписан</t>
  </si>
  <si>
    <t>Ссылка на госзакупки</t>
  </si>
  <si>
    <t>Поставщик/ подрядчик</t>
  </si>
  <si>
    <t>Срок исполнения контракта</t>
  </si>
  <si>
    <t>% контрактации</t>
  </si>
  <si>
    <t>Дата приема работ (акт выполненных работ)</t>
  </si>
  <si>
    <t>Оплата</t>
  </si>
  <si>
    <t>МО</t>
  </si>
  <si>
    <t>План</t>
  </si>
  <si>
    <t>Факт</t>
  </si>
  <si>
    <t>Дата (ДД.ММ.ГГГГ)</t>
  </si>
  <si>
    <t>Сумма, тыс. рублей</t>
  </si>
  <si>
    <t>Экономия, тыс. рублей</t>
  </si>
  <si>
    <t xml:space="preserve">Реквизиты </t>
  </si>
  <si>
    <t>Установка автоматических комплексов фотовидеофиксации нарушений правил дорожного движения на автомобильных дорогах Владимирской области</t>
  </si>
  <si>
    <t>Установка</t>
  </si>
  <si>
    <t>№ 19/22 от 11.12.2020</t>
  </si>
  <si>
    <t>https://zakupki.gov.ru/epz/contract/contractCard/common-info.html?reestrNumber=2332909487220000024</t>
  </si>
  <si>
    <t>ООО «СМАРТ-ГРУПП»</t>
  </si>
  <si>
    <t>Плановый срок: 20.05.2022</t>
  </si>
  <si>
    <t>Акт б/н от 14.07.22, экспертное заключение б/н от 06.07.22</t>
  </si>
  <si>
    <t>№3-22 от 16.05.2022</t>
  </si>
  <si>
    <t>https://zakupki.gov.ru/epz/order/notice/ea20/view/common-info.html?regNumber=0128200000122000330</t>
  </si>
  <si>
    <t>ООО "РУСОПЕРАТОР"
ИНН
5836688678</t>
  </si>
  <si>
    <t>02/08/2022</t>
  </si>
  <si>
    <t>Акт б/н от 29.08.2022</t>
  </si>
  <si>
    <t>Проектирование автоматического пункта весогабаритного контроля транспортных средств</t>
  </si>
  <si>
    <t>Проектирование</t>
  </si>
  <si>
    <t>Заключен контракт с единственным поставщиком</t>
  </si>
  <si>
    <t>56/22 от 14.09.2022</t>
  </si>
  <si>
    <t>ООО "Телеком СП"</t>
  </si>
  <si>
    <t>возврат</t>
  </si>
  <si>
    <t>26.10.2022
07.11.2022
07.11.2022
07.11.2022</t>
  </si>
  <si>
    <t>№137Э от 26.10.2022
№3279 от 07.11.2022
 №3289 от 07.11.2022
 №329 от 07.11.2022</t>
  </si>
  <si>
    <t>24.11.2022
05.12.2022
05.12.2022
05.12.2022</t>
  </si>
  <si>
    <t>пени</t>
  </si>
  <si>
    <t xml:space="preserve"> Ремонт а/д ул. 10 Октября
 (от пересечения с ул. Горького до д.6)</t>
  </si>
  <si>
    <t xml:space="preserve">26.05.2022,
№0128300011322000023 </t>
  </si>
  <si>
    <t>ООО «Дорзнак Москва»
Крушатин Сергей Александрович</t>
  </si>
  <si>
    <t>23.05.2022,
№18</t>
  </si>
  <si>
    <t>23.05.2022,
№19</t>
  </si>
  <si>
    <t xml:space="preserve">Ремонт а/д  Юрьев-Польский-Григорово -Гаврилов Посад-Тейково на участке км 0+000 - км 18+600 в Юрьев-Польском районе </t>
  </si>
  <si>
    <t>ИТОГО по "Рпенскому  проезду" :</t>
  </si>
  <si>
    <t>Ремонт а/д Венедеевка – Толстиково – Большая Сала – Урюсево  на участке км 2+360 - км 5+865 в Меленковском районе</t>
  </si>
  <si>
    <t>Общее финансир-е</t>
  </si>
  <si>
    <t>Работы завершены</t>
  </si>
  <si>
    <t>Информация о ходе выполнения работ 
БКД 2022 (ПО СОСТОЯНИЮ НА 22.12.2022)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</si>
</sst>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0.000"/>
    <numFmt numFmtId="166" formatCode="0.00000"/>
    <numFmt numFmtId="167" formatCode="0.0"/>
    <numFmt numFmtId="168" formatCode="#,##0.00000"/>
    <numFmt numFmtId="169" formatCode="0.0000"/>
    <numFmt numFmtId="170" formatCode="[$-419]dd/mm/yyyy"/>
    <numFmt numFmtId="171" formatCode="#,###.0000"/>
    <numFmt numFmtId="172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10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B0F0"/>
      <name val="Arial Cyr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7C80"/>
      <name val="Times New Roman"/>
      <family val="1"/>
      <charset val="204"/>
    </font>
    <font>
      <sz val="12"/>
      <color rgb="FF28313E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u/>
      <sz val="7.7"/>
      <color rgb="FF0563C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92D050"/>
      <name val="Arial Cyr"/>
      <charset val="204"/>
    </font>
    <font>
      <sz val="10"/>
      <color rgb="FFFF0000"/>
      <name val="Times New Roman"/>
      <family val="1"/>
      <charset val="204"/>
    </font>
    <font>
      <sz val="14"/>
      <color rgb="FF334059"/>
      <name val="Roboto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E3F3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996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47" fillId="0" borderId="0" applyBorder="0" applyProtection="0"/>
  </cellStyleXfs>
  <cellXfs count="308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25" borderId="0" xfId="0" applyFill="1"/>
    <xf numFmtId="165" fontId="0" fillId="25" borderId="0" xfId="0" applyNumberFormat="1" applyFill="1"/>
    <xf numFmtId="166" fontId="21" fillId="25" borderId="10" xfId="0" applyNumberFormat="1" applyFont="1" applyFill="1" applyBorder="1" applyAlignment="1">
      <alignment horizontal="center" vertical="center" wrapText="1"/>
    </xf>
    <xf numFmtId="166" fontId="22" fillId="25" borderId="10" xfId="0" applyNumberFormat="1" applyFont="1" applyFill="1" applyBorder="1" applyAlignment="1">
      <alignment horizontal="center" vertical="center" wrapText="1"/>
    </xf>
    <xf numFmtId="166" fontId="0" fillId="25" borderId="0" xfId="0" applyNumberFormat="1" applyFill="1"/>
    <xf numFmtId="167" fontId="21" fillId="25" borderId="10" xfId="0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vertical="center"/>
    </xf>
    <xf numFmtId="166" fontId="32" fillId="25" borderId="0" xfId="0" applyNumberFormat="1" applyFont="1" applyFill="1"/>
    <xf numFmtId="166" fontId="22" fillId="0" borderId="10" xfId="0" applyNumberFormat="1" applyFont="1" applyBorder="1" applyAlignment="1">
      <alignment horizontal="center" vertical="center"/>
    </xf>
    <xf numFmtId="165" fontId="31" fillId="25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25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25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3" fillId="0" borderId="10" xfId="0" applyFont="1" applyBorder="1"/>
    <xf numFmtId="0" fontId="22" fillId="25" borderId="10" xfId="0" applyFont="1" applyFill="1" applyBorder="1" applyAlignment="1">
      <alignment horizontal="center" vertical="center"/>
    </xf>
    <xf numFmtId="166" fontId="22" fillId="0" borderId="10" xfId="44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 wrapText="1"/>
    </xf>
    <xf numFmtId="166" fontId="31" fillId="25" borderId="10" xfId="0" applyNumberFormat="1" applyFont="1" applyFill="1" applyBorder="1" applyAlignment="1">
      <alignment horizontal="center" vertical="center" wrapText="1"/>
    </xf>
    <xf numFmtId="166" fontId="0" fillId="25" borderId="12" xfId="0" applyNumberFormat="1" applyFill="1" applyBorder="1"/>
    <xf numFmtId="165" fontId="31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166" fontId="34" fillId="0" borderId="10" xfId="0" applyNumberFormat="1" applyFont="1" applyBorder="1" applyAlignment="1">
      <alignment horizontal="center" vertical="center" wrapText="1"/>
    </xf>
    <xf numFmtId="0" fontId="36" fillId="0" borderId="0" xfId="0" applyFont="1"/>
    <xf numFmtId="0" fontId="22" fillId="0" borderId="10" xfId="0" applyFont="1" applyBorder="1" applyAlignment="1">
      <alignment horizontal="center" vertical="center"/>
    </xf>
    <xf numFmtId="0" fontId="0" fillId="0" borderId="10" xfId="0" applyBorder="1"/>
    <xf numFmtId="14" fontId="34" fillId="0" borderId="10" xfId="0" applyNumberFormat="1" applyFont="1" applyBorder="1" applyAlignment="1">
      <alignment horizontal="center" vertical="center" wrapText="1"/>
    </xf>
    <xf numFmtId="14" fontId="34" fillId="0" borderId="10" xfId="0" applyNumberFormat="1" applyFont="1" applyBorder="1" applyAlignment="1">
      <alignment horizontal="center" vertical="center"/>
    </xf>
    <xf numFmtId="166" fontId="34" fillId="0" borderId="10" xfId="0" applyNumberFormat="1" applyFont="1" applyBorder="1" applyAlignment="1">
      <alignment horizontal="center" vertical="center"/>
    </xf>
    <xf numFmtId="0" fontId="33" fillId="0" borderId="0" xfId="0" applyFont="1"/>
    <xf numFmtId="0" fontId="0" fillId="26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6" fillId="0" borderId="0" xfId="0" applyFont="1" applyAlignment="1">
      <alignment horizontal="center"/>
    </xf>
    <xf numFmtId="166" fontId="22" fillId="0" borderId="10" xfId="0" applyNumberFormat="1" applyFont="1" applyBorder="1" applyAlignment="1">
      <alignment horizontal="center" vertical="center" wrapText="1"/>
    </xf>
    <xf numFmtId="167" fontId="21" fillId="0" borderId="10" xfId="0" applyNumberFormat="1" applyFont="1" applyBorder="1" applyAlignment="1">
      <alignment horizontal="center" vertical="center"/>
    </xf>
    <xf numFmtId="164" fontId="38" fillId="0" borderId="10" xfId="0" applyNumberFormat="1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wrapText="1"/>
    </xf>
    <xf numFmtId="166" fontId="21" fillId="0" borderId="10" xfId="0" applyNumberFormat="1" applyFont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 vertical="center" wrapText="1"/>
    </xf>
    <xf numFmtId="168" fontId="38" fillId="0" borderId="10" xfId="0" applyNumberFormat="1" applyFont="1" applyBorder="1" applyAlignment="1">
      <alignment horizontal="center" vertical="center" wrapText="1"/>
    </xf>
    <xf numFmtId="165" fontId="39" fillId="25" borderId="0" xfId="0" applyNumberFormat="1" applyFont="1" applyFill="1" applyAlignment="1">
      <alignment horizontal="center" vertical="center" wrapText="1"/>
    </xf>
    <xf numFmtId="165" fontId="40" fillId="25" borderId="10" xfId="0" applyNumberFormat="1" applyFont="1" applyFill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/>
    </xf>
    <xf numFmtId="165" fontId="39" fillId="25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1" fillId="25" borderId="10" xfId="0" applyFont="1" applyFill="1" applyBorder="1" applyAlignment="1">
      <alignment vertical="center"/>
    </xf>
    <xf numFmtId="166" fontId="21" fillId="25" borderId="10" xfId="0" applyNumberFormat="1" applyFont="1" applyFill="1" applyBorder="1" applyAlignment="1">
      <alignment vertical="center"/>
    </xf>
    <xf numFmtId="167" fontId="21" fillId="25" borderId="10" xfId="0" applyNumberFormat="1" applyFont="1" applyFill="1" applyBorder="1" applyAlignment="1">
      <alignment vertical="center"/>
    </xf>
    <xf numFmtId="166" fontId="22" fillId="25" borderId="10" xfId="0" applyNumberFormat="1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1" fillId="26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vertical="center"/>
    </xf>
    <xf numFmtId="166" fontId="21" fillId="0" borderId="10" xfId="0" applyNumberFormat="1" applyFont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165" fontId="22" fillId="27" borderId="10" xfId="0" applyNumberFormat="1" applyFont="1" applyFill="1" applyBorder="1" applyAlignment="1">
      <alignment horizontal="center" vertical="center"/>
    </xf>
    <xf numFmtId="14" fontId="22" fillId="27" borderId="10" xfId="0" applyNumberFormat="1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/>
    </xf>
    <xf numFmtId="0" fontId="28" fillId="25" borderId="13" xfId="0" applyFont="1" applyFill="1" applyBorder="1" applyAlignment="1">
      <alignment horizontal="left" vertical="center"/>
    </xf>
    <xf numFmtId="0" fontId="28" fillId="25" borderId="14" xfId="0" applyFont="1" applyFill="1" applyBorder="1" applyAlignment="1">
      <alignment horizontal="left" vertical="center"/>
    </xf>
    <xf numFmtId="0" fontId="28" fillId="25" borderId="11" xfId="0" applyFont="1" applyFill="1" applyBorder="1" applyAlignment="1">
      <alignment horizontal="left" vertical="center"/>
    </xf>
    <xf numFmtId="0" fontId="22" fillId="0" borderId="10" xfId="0" applyFont="1" applyBorder="1"/>
    <xf numFmtId="165" fontId="21" fillId="25" borderId="10" xfId="0" applyNumberFormat="1" applyFont="1" applyFill="1" applyBorder="1"/>
    <xf numFmtId="0" fontId="22" fillId="0" borderId="10" xfId="0" applyFont="1" applyBorder="1" applyAlignment="1">
      <alignment wrapText="1"/>
    </xf>
    <xf numFmtId="165" fontId="22" fillId="25" borderId="10" xfId="0" applyNumberFormat="1" applyFont="1" applyFill="1" applyBorder="1"/>
    <xf numFmtId="166" fontId="22" fillId="25" borderId="10" xfId="0" applyNumberFormat="1" applyFont="1" applyFill="1" applyBorder="1"/>
    <xf numFmtId="169" fontId="22" fillId="25" borderId="10" xfId="0" applyNumberFormat="1" applyFont="1" applyFill="1" applyBorder="1"/>
    <xf numFmtId="166" fontId="21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/>
    <xf numFmtId="166" fontId="21" fillId="0" borderId="15" xfId="0" applyNumberFormat="1" applyFont="1" applyBorder="1" applyAlignment="1">
      <alignment horizontal="center" vertical="center" wrapText="1"/>
    </xf>
    <xf numFmtId="166" fontId="28" fillId="0" borderId="10" xfId="46" applyNumberFormat="1" applyFont="1" applyBorder="1" applyAlignment="1">
      <alignment horizontal="center" vertical="center" wrapText="1"/>
    </xf>
    <xf numFmtId="166" fontId="29" fillId="0" borderId="10" xfId="46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/>
    </xf>
    <xf numFmtId="0" fontId="44" fillId="0" borderId="0" xfId="0" applyFont="1"/>
    <xf numFmtId="0" fontId="44" fillId="0" borderId="10" xfId="0" applyFont="1" applyBorder="1"/>
    <xf numFmtId="167" fontId="0" fillId="25" borderId="0" xfId="0" applyNumberFormat="1" applyFill="1"/>
    <xf numFmtId="167" fontId="22" fillId="25" borderId="10" xfId="0" applyNumberFormat="1" applyFont="1" applyFill="1" applyBorder="1" applyAlignment="1">
      <alignment horizontal="center" vertical="center"/>
    </xf>
    <xf numFmtId="167" fontId="28" fillId="25" borderId="14" xfId="0" applyNumberFormat="1" applyFont="1" applyFill="1" applyBorder="1" applyAlignment="1">
      <alignment horizontal="left" vertical="center"/>
    </xf>
    <xf numFmtId="167" fontId="21" fillId="0" borderId="10" xfId="0" applyNumberFormat="1" applyFont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 vertical="center" wrapText="1"/>
    </xf>
    <xf numFmtId="167" fontId="38" fillId="0" borderId="10" xfId="0" applyNumberFormat="1" applyFont="1" applyBorder="1" applyAlignment="1">
      <alignment horizontal="center" vertical="center" wrapText="1"/>
    </xf>
    <xf numFmtId="167" fontId="30" fillId="25" borderId="10" xfId="0" applyNumberFormat="1" applyFont="1" applyFill="1" applyBorder="1" applyAlignment="1">
      <alignment vertical="center"/>
    </xf>
    <xf numFmtId="167" fontId="22" fillId="25" borderId="10" xfId="0" applyNumberFormat="1" applyFont="1" applyFill="1" applyBorder="1"/>
    <xf numFmtId="167" fontId="22" fillId="25" borderId="10" xfId="0" applyNumberFormat="1" applyFont="1" applyFill="1" applyBorder="1" applyAlignment="1">
      <alignment horizontal="center"/>
    </xf>
    <xf numFmtId="1" fontId="22" fillId="0" borderId="10" xfId="0" applyNumberFormat="1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 wrapText="1"/>
    </xf>
    <xf numFmtId="14" fontId="22" fillId="27" borderId="10" xfId="0" applyNumberFormat="1" applyFont="1" applyFill="1" applyBorder="1" applyAlignment="1">
      <alignment horizontal="center" vertical="center"/>
    </xf>
    <xf numFmtId="0" fontId="0" fillId="27" borderId="0" xfId="0" applyFill="1"/>
    <xf numFmtId="2" fontId="21" fillId="25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8" fontId="21" fillId="0" borderId="10" xfId="0" applyNumberFormat="1" applyFont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/>
    </xf>
    <xf numFmtId="166" fontId="25" fillId="25" borderId="10" xfId="0" applyNumberFormat="1" applyFont="1" applyFill="1" applyBorder="1" applyAlignment="1">
      <alignment horizontal="center" vertical="center" wrapText="1"/>
    </xf>
    <xf numFmtId="166" fontId="22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0" fillId="0" borderId="0" xfId="0" applyNumberFormat="1"/>
    <xf numFmtId="165" fontId="22" fillId="27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/>
    </xf>
    <xf numFmtId="165" fontId="28" fillId="25" borderId="10" xfId="0" applyNumberFormat="1" applyFont="1" applyFill="1" applyBorder="1" applyAlignment="1">
      <alignment vertical="center"/>
    </xf>
    <xf numFmtId="165" fontId="28" fillId="25" borderId="14" xfId="0" applyNumberFormat="1" applyFont="1" applyFill="1" applyBorder="1" applyAlignment="1">
      <alignment horizontal="left" vertical="center"/>
    </xf>
    <xf numFmtId="165" fontId="38" fillId="0" borderId="10" xfId="0" applyNumberFormat="1" applyFont="1" applyBorder="1" applyAlignment="1">
      <alignment horizontal="center" vertical="center" wrapText="1"/>
    </xf>
    <xf numFmtId="165" fontId="26" fillId="0" borderId="10" xfId="0" applyNumberFormat="1" applyFont="1" applyBorder="1" applyAlignment="1">
      <alignment horizontal="center" vertical="center" wrapText="1"/>
    </xf>
    <xf numFmtId="165" fontId="21" fillId="25" borderId="10" xfId="0" applyNumberFormat="1" applyFont="1" applyFill="1" applyBorder="1" applyAlignment="1">
      <alignment horizontal="center" vertical="center"/>
    </xf>
    <xf numFmtId="165" fontId="30" fillId="25" borderId="10" xfId="0" applyNumberFormat="1" applyFont="1" applyFill="1" applyBorder="1" applyAlignment="1">
      <alignment vertical="center"/>
    </xf>
    <xf numFmtId="0" fontId="21" fillId="25" borderId="10" xfId="0" applyFont="1" applyFill="1" applyBorder="1" applyAlignment="1">
      <alignment horizontal="center" vertical="center" wrapText="1"/>
    </xf>
    <xf numFmtId="14" fontId="22" fillId="25" borderId="10" xfId="0" applyNumberFormat="1" applyFont="1" applyFill="1" applyBorder="1" applyAlignment="1">
      <alignment horizontal="center" vertical="center" wrapText="1"/>
    </xf>
    <xf numFmtId="14" fontId="22" fillId="25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0" xfId="44" applyNumberFormat="1" applyFont="1" applyBorder="1" applyAlignment="1">
      <alignment horizontal="center" vertical="center"/>
    </xf>
    <xf numFmtId="2" fontId="22" fillId="25" borderId="10" xfId="0" applyNumberFormat="1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left" vertical="center" wrapText="1"/>
    </xf>
    <xf numFmtId="0" fontId="22" fillId="25" borderId="10" xfId="0" applyFont="1" applyFill="1" applyBorder="1" applyAlignment="1">
      <alignment horizontal="center" vertical="center" wrapText="1"/>
    </xf>
    <xf numFmtId="49" fontId="22" fillId="25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/>
    </xf>
    <xf numFmtId="0" fontId="25" fillId="25" borderId="10" xfId="0" applyFont="1" applyFill="1" applyBorder="1" applyAlignment="1">
      <alignment horizontal="left" vertical="center" wrapText="1"/>
    </xf>
    <xf numFmtId="4" fontId="22" fillId="25" borderId="10" xfId="0" applyNumberFormat="1" applyFont="1" applyFill="1" applyBorder="1" applyAlignment="1">
      <alignment horizontal="center" vertical="center"/>
    </xf>
    <xf numFmtId="2" fontId="22" fillId="25" borderId="10" xfId="44" applyNumberFormat="1" applyFont="1" applyFill="1" applyBorder="1" applyAlignment="1">
      <alignment horizontal="center" vertical="center"/>
    </xf>
    <xf numFmtId="2" fontId="22" fillId="25" borderId="10" xfId="0" applyNumberFormat="1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22" fillId="0" borderId="17" xfId="0" applyFont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center" vertical="center" wrapText="1"/>
    </xf>
    <xf numFmtId="2" fontId="26" fillId="30" borderId="10" xfId="0" applyNumberFormat="1" applyFont="1" applyFill="1" applyBorder="1" applyAlignment="1">
      <alignment horizontal="center" vertical="center" wrapText="1"/>
    </xf>
    <xf numFmtId="165" fontId="22" fillId="30" borderId="10" xfId="0" applyNumberFormat="1" applyFont="1" applyFill="1" applyBorder="1" applyAlignment="1">
      <alignment horizontal="center" vertical="center" wrapText="1"/>
    </xf>
    <xf numFmtId="170" fontId="26" fillId="30" borderId="10" xfId="0" applyNumberFormat="1" applyFont="1" applyFill="1" applyBorder="1" applyAlignment="1">
      <alignment horizontal="center" vertical="center" wrapText="1"/>
    </xf>
    <xf numFmtId="170" fontId="22" fillId="30" borderId="10" xfId="0" applyNumberFormat="1" applyFont="1" applyFill="1" applyBorder="1" applyAlignment="1">
      <alignment horizontal="center" vertical="center" wrapText="1"/>
    </xf>
    <xf numFmtId="0" fontId="47" fillId="0" borderId="10" xfId="47" applyBorder="1" applyAlignment="1">
      <alignment horizontal="center" vertical="center" wrapText="1"/>
    </xf>
    <xf numFmtId="165" fontId="26" fillId="30" borderId="10" xfId="0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171" fontId="22" fillId="30" borderId="10" xfId="0" applyNumberFormat="1" applyFont="1" applyFill="1" applyBorder="1" applyAlignment="1">
      <alignment horizontal="center" vertical="center" wrapText="1"/>
    </xf>
    <xf numFmtId="171" fontId="49" fillId="0" borderId="0" xfId="0" applyNumberFormat="1" applyFont="1"/>
    <xf numFmtId="171" fontId="49" fillId="0" borderId="0" xfId="0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14" fontId="21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50" fillId="0" borderId="10" xfId="0" applyFont="1" applyBorder="1" applyAlignment="1">
      <alignment vertical="center"/>
    </xf>
    <xf numFmtId="0" fontId="21" fillId="0" borderId="10" xfId="0" applyFont="1" applyBorder="1"/>
    <xf numFmtId="165" fontId="40" fillId="0" borderId="10" xfId="0" applyNumberFormat="1" applyFont="1" applyBorder="1" applyAlignment="1">
      <alignment horizontal="center" vertical="center" wrapText="1"/>
    </xf>
    <xf numFmtId="165" fontId="40" fillId="0" borderId="0" xfId="0" applyNumberFormat="1" applyFont="1" applyAlignment="1">
      <alignment horizontal="center" vertical="center" wrapText="1"/>
    </xf>
    <xf numFmtId="14" fontId="22" fillId="27" borderId="15" xfId="0" applyNumberFormat="1" applyFont="1" applyFill="1" applyBorder="1" applyAlignment="1">
      <alignment horizontal="center" vertical="center" wrapText="1"/>
    </xf>
    <xf numFmtId="0" fontId="22" fillId="27" borderId="15" xfId="0" applyFont="1" applyFill="1" applyBorder="1" applyAlignment="1">
      <alignment horizontal="center" vertical="center" wrapText="1"/>
    </xf>
    <xf numFmtId="0" fontId="22" fillId="27" borderId="15" xfId="0" applyFont="1" applyFill="1" applyBorder="1" applyAlignment="1">
      <alignment horizontal="center" vertical="center"/>
    </xf>
    <xf numFmtId="165" fontId="22" fillId="27" borderId="15" xfId="0" applyNumberFormat="1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 wrapText="1"/>
    </xf>
    <xf numFmtId="165" fontId="21" fillId="27" borderId="15" xfId="0" applyNumberFormat="1" applyFont="1" applyFill="1" applyBorder="1" applyAlignment="1">
      <alignment horizontal="center" vertical="center" wrapText="1"/>
    </xf>
    <xf numFmtId="1" fontId="53" fillId="25" borderId="10" xfId="0" applyNumberFormat="1" applyFont="1" applyFill="1" applyBorder="1" applyAlignment="1">
      <alignment horizontal="center" vertical="center"/>
    </xf>
    <xf numFmtId="0" fontId="54" fillId="0" borderId="0" xfId="0" applyFont="1"/>
    <xf numFmtId="0" fontId="0" fillId="28" borderId="0" xfId="0" applyFill="1"/>
    <xf numFmtId="2" fontId="32" fillId="0" borderId="0" xfId="0" applyNumberFormat="1" applyFont="1"/>
    <xf numFmtId="0" fontId="0" fillId="0" borderId="0" xfId="0" applyAlignment="1">
      <alignment horizontal="left" vertical="center"/>
    </xf>
    <xf numFmtId="166" fontId="0" fillId="0" borderId="0" xfId="0" applyNumberFormat="1"/>
    <xf numFmtId="0" fontId="46" fillId="0" borderId="0" xfId="0" applyFont="1" applyAlignment="1">
      <alignment horizontal="left" vertical="center"/>
    </xf>
    <xf numFmtId="166" fontId="52" fillId="0" borderId="0" xfId="0" applyNumberFormat="1" applyFont="1" applyAlignment="1">
      <alignment horizontal="center" vertical="center"/>
    </xf>
    <xf numFmtId="166" fontId="5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166" fontId="33" fillId="0" borderId="0" xfId="0" applyNumberFormat="1" applyFont="1"/>
    <xf numFmtId="166" fontId="0" fillId="0" borderId="0" xfId="0" applyNumberFormat="1" applyAlignment="1">
      <alignment horizontal="center"/>
    </xf>
    <xf numFmtId="0" fontId="21" fillId="0" borderId="10" xfId="0" applyFont="1" applyBorder="1" applyAlignment="1">
      <alignment horizontal="left"/>
    </xf>
    <xf numFmtId="166" fontId="21" fillId="0" borderId="10" xfId="0" applyNumberFormat="1" applyFont="1" applyBorder="1" applyAlignment="1">
      <alignment horizontal="left"/>
    </xf>
    <xf numFmtId="0" fontId="45" fillId="0" borderId="0" xfId="0" applyFont="1"/>
    <xf numFmtId="166" fontId="0" fillId="0" borderId="0" xfId="0" applyNumberFormat="1" applyAlignment="1">
      <alignment horizontal="left"/>
    </xf>
    <xf numFmtId="0" fontId="45" fillId="0" borderId="0" xfId="0" applyFont="1" applyAlignment="1">
      <alignment horizontal="left"/>
    </xf>
    <xf numFmtId="165" fontId="21" fillId="0" borderId="1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166" fontId="0" fillId="0" borderId="0" xfId="0" applyNumberFormat="1" applyAlignment="1">
      <alignment horizontal="center" vertical="center"/>
    </xf>
    <xf numFmtId="166" fontId="46" fillId="0" borderId="0" xfId="0" applyNumberFormat="1" applyFont="1" applyAlignment="1">
      <alignment horizontal="left" vertical="center"/>
    </xf>
    <xf numFmtId="166" fontId="46" fillId="0" borderId="0" xfId="0" applyNumberFormat="1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22" fillId="31" borderId="10" xfId="0" applyFont="1" applyFill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center" wrapText="1"/>
    </xf>
    <xf numFmtId="165" fontId="22" fillId="31" borderId="10" xfId="0" applyNumberFormat="1" applyFont="1" applyFill="1" applyBorder="1" applyAlignment="1">
      <alignment horizontal="center" vertical="center" wrapText="1"/>
    </xf>
    <xf numFmtId="165" fontId="22" fillId="31" borderId="10" xfId="0" applyNumberFormat="1" applyFont="1" applyFill="1" applyBorder="1" applyAlignment="1">
      <alignment horizontal="center" vertical="center"/>
    </xf>
    <xf numFmtId="14" fontId="22" fillId="31" borderId="10" xfId="0" applyNumberFormat="1" applyFont="1" applyFill="1" applyBorder="1" applyAlignment="1">
      <alignment horizontal="center" vertical="center" wrapText="1"/>
    </xf>
    <xf numFmtId="14" fontId="22" fillId="31" borderId="10" xfId="0" applyNumberFormat="1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horizontal="center" vertical="center"/>
    </xf>
    <xf numFmtId="0" fontId="51" fillId="31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41" fillId="0" borderId="10" xfId="0" applyFont="1" applyBorder="1" applyAlignment="1">
      <alignment horizontal="center" wrapText="1"/>
    </xf>
    <xf numFmtId="0" fontId="28" fillId="25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8" fillId="25" borderId="13" xfId="0" applyFont="1" applyFill="1" applyBorder="1" applyAlignment="1">
      <alignment horizontal="left" vertical="center"/>
    </xf>
    <xf numFmtId="0" fontId="28" fillId="25" borderId="14" xfId="0" applyFont="1" applyFill="1" applyBorder="1" applyAlignment="1">
      <alignment horizontal="left" vertical="center"/>
    </xf>
    <xf numFmtId="0" fontId="28" fillId="25" borderId="11" xfId="0" applyFont="1" applyFill="1" applyBorder="1" applyAlignment="1">
      <alignment horizontal="left" vertical="center"/>
    </xf>
    <xf numFmtId="0" fontId="21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right" vertical="center"/>
    </xf>
    <xf numFmtId="0" fontId="41" fillId="0" borderId="14" xfId="0" applyFont="1" applyBorder="1" applyAlignment="1">
      <alignment horizontal="right" vertical="center"/>
    </xf>
    <xf numFmtId="0" fontId="41" fillId="0" borderId="11" xfId="0" applyFont="1" applyBorder="1" applyAlignment="1">
      <alignment horizontal="right" vertical="center"/>
    </xf>
    <xf numFmtId="165" fontId="22" fillId="28" borderId="15" xfId="0" applyNumberFormat="1" applyFont="1" applyFill="1" applyBorder="1" applyAlignment="1">
      <alignment horizontal="center" vertical="center"/>
    </xf>
    <xf numFmtId="165" fontId="22" fillId="28" borderId="16" xfId="0" applyNumberFormat="1" applyFont="1" applyFill="1" applyBorder="1" applyAlignment="1">
      <alignment horizontal="center" vertical="center"/>
    </xf>
    <xf numFmtId="165" fontId="22" fillId="28" borderId="17" xfId="0" applyNumberFormat="1" applyFont="1" applyFill="1" applyBorder="1" applyAlignment="1">
      <alignment horizontal="center" vertical="center"/>
    </xf>
    <xf numFmtId="0" fontId="22" fillId="28" borderId="15" xfId="0" applyFont="1" applyFill="1" applyBorder="1" applyAlignment="1">
      <alignment horizontal="center" vertical="center"/>
    </xf>
    <xf numFmtId="0" fontId="22" fillId="28" borderId="16" xfId="0" applyFont="1" applyFill="1" applyBorder="1" applyAlignment="1">
      <alignment horizontal="center" vertical="center"/>
    </xf>
    <xf numFmtId="0" fontId="22" fillId="28" borderId="17" xfId="0" applyFont="1" applyFill="1" applyBorder="1" applyAlignment="1">
      <alignment horizontal="center" vertical="center"/>
    </xf>
    <xf numFmtId="0" fontId="22" fillId="28" borderId="15" xfId="0" applyFont="1" applyFill="1" applyBorder="1" applyAlignment="1">
      <alignment horizontal="center" vertical="center" wrapText="1"/>
    </xf>
    <xf numFmtId="0" fontId="22" fillId="28" borderId="16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6" fillId="28" borderId="15" xfId="0" applyFont="1" applyFill="1" applyBorder="1" applyAlignment="1">
      <alignment horizontal="center" vertical="center" wrapText="1"/>
    </xf>
    <xf numFmtId="0" fontId="26" fillId="28" borderId="16" xfId="0" applyFont="1" applyFill="1" applyBorder="1" applyAlignment="1">
      <alignment horizontal="center" vertical="center" wrapText="1"/>
    </xf>
    <xf numFmtId="0" fontId="26" fillId="28" borderId="17" xfId="0" applyFont="1" applyFill="1" applyBorder="1" applyAlignment="1">
      <alignment horizontal="center" vertical="center" wrapText="1"/>
    </xf>
    <xf numFmtId="165" fontId="22" fillId="28" borderId="15" xfId="0" applyNumberFormat="1" applyFont="1" applyFill="1" applyBorder="1" applyAlignment="1">
      <alignment horizontal="center" vertical="center" wrapText="1"/>
    </xf>
    <xf numFmtId="165" fontId="22" fillId="28" borderId="16" xfId="0" applyNumberFormat="1" applyFont="1" applyFill="1" applyBorder="1" applyAlignment="1">
      <alignment horizontal="center" vertical="center" wrapText="1"/>
    </xf>
    <xf numFmtId="165" fontId="22" fillId="28" borderId="17" xfId="0" applyNumberFormat="1" applyFont="1" applyFill="1" applyBorder="1" applyAlignment="1">
      <alignment horizontal="center" vertical="center" wrapText="1"/>
    </xf>
    <xf numFmtId="166" fontId="38" fillId="0" borderId="15" xfId="0" applyNumberFormat="1" applyFont="1" applyBorder="1" applyAlignment="1">
      <alignment horizontal="center" vertical="center" wrapText="1"/>
    </xf>
    <xf numFmtId="166" fontId="38" fillId="0" borderId="17" xfId="0" applyNumberFormat="1" applyFont="1" applyBorder="1" applyAlignment="1">
      <alignment horizontal="center" vertical="center" wrapText="1"/>
    </xf>
    <xf numFmtId="0" fontId="21" fillId="28" borderId="10" xfId="0" applyFont="1" applyFill="1" applyBorder="1" applyAlignment="1">
      <alignment horizontal="center" vertical="center"/>
    </xf>
    <xf numFmtId="14" fontId="22" fillId="28" borderId="10" xfId="0" applyNumberFormat="1" applyFont="1" applyFill="1" applyBorder="1" applyAlignment="1">
      <alignment horizontal="center" vertical="center" wrapText="1"/>
    </xf>
    <xf numFmtId="14" fontId="22" fillId="27" borderId="15" xfId="0" applyNumberFormat="1" applyFont="1" applyFill="1" applyBorder="1" applyAlignment="1">
      <alignment horizontal="center" vertical="center" wrapText="1"/>
    </xf>
    <xf numFmtId="14" fontId="22" fillId="27" borderId="16" xfId="0" applyNumberFormat="1" applyFont="1" applyFill="1" applyBorder="1" applyAlignment="1">
      <alignment horizontal="center" vertical="center" wrapText="1"/>
    </xf>
    <xf numFmtId="14" fontId="22" fillId="27" borderId="17" xfId="0" applyNumberFormat="1" applyFont="1" applyFill="1" applyBorder="1" applyAlignment="1">
      <alignment horizontal="center" vertical="center" wrapText="1"/>
    </xf>
    <xf numFmtId="14" fontId="22" fillId="27" borderId="15" xfId="0" applyNumberFormat="1" applyFont="1" applyFill="1" applyBorder="1" applyAlignment="1">
      <alignment horizontal="center" vertical="center"/>
    </xf>
    <xf numFmtId="14" fontId="22" fillId="27" borderId="16" xfId="0" applyNumberFormat="1" applyFont="1" applyFill="1" applyBorder="1" applyAlignment="1">
      <alignment horizontal="center" vertical="center"/>
    </xf>
    <xf numFmtId="14" fontId="22" fillId="27" borderId="17" xfId="0" applyNumberFormat="1" applyFont="1" applyFill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2" fillId="27" borderId="15" xfId="0" applyFont="1" applyFill="1" applyBorder="1" applyAlignment="1">
      <alignment horizontal="center" vertical="center"/>
    </xf>
    <xf numFmtId="0" fontId="22" fillId="27" borderId="16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center" vertical="center"/>
    </xf>
    <xf numFmtId="0" fontId="28" fillId="25" borderId="18" xfId="0" applyFont="1" applyFill="1" applyBorder="1" applyAlignment="1">
      <alignment horizontal="left" vertical="center"/>
    </xf>
    <xf numFmtId="0" fontId="28" fillId="25" borderId="19" xfId="0" applyFont="1" applyFill="1" applyBorder="1" applyAlignment="1">
      <alignment horizontal="left" vertical="center"/>
    </xf>
    <xf numFmtId="0" fontId="28" fillId="25" borderId="20" xfId="0" applyFont="1" applyFill="1" applyBorder="1" applyAlignment="1">
      <alignment horizontal="left" vertical="center"/>
    </xf>
    <xf numFmtId="0" fontId="22" fillId="27" borderId="15" xfId="0" applyFont="1" applyFill="1" applyBorder="1" applyAlignment="1">
      <alignment horizontal="center" vertical="center" wrapText="1"/>
    </xf>
    <xf numFmtId="0" fontId="22" fillId="27" borderId="16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right" vertical="center"/>
    </xf>
    <xf numFmtId="166" fontId="26" fillId="0" borderId="15" xfId="0" applyNumberFormat="1" applyFont="1" applyBorder="1" applyAlignment="1">
      <alignment horizontal="center" vertical="center" wrapText="1"/>
    </xf>
    <xf numFmtId="166" fontId="26" fillId="0" borderId="17" xfId="0" applyNumberFormat="1" applyFont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/>
    </xf>
    <xf numFmtId="0" fontId="21" fillId="27" borderId="17" xfId="0" applyFont="1" applyFill="1" applyBorder="1" applyAlignment="1">
      <alignment horizontal="center" vertical="center"/>
    </xf>
    <xf numFmtId="165" fontId="22" fillId="27" borderId="15" xfId="0" applyNumberFormat="1" applyFont="1" applyFill="1" applyBorder="1" applyAlignment="1">
      <alignment horizontal="center" vertical="center"/>
    </xf>
    <xf numFmtId="165" fontId="22" fillId="27" borderId="16" xfId="0" applyNumberFormat="1" applyFont="1" applyFill="1" applyBorder="1" applyAlignment="1">
      <alignment horizontal="center" vertical="center"/>
    </xf>
    <xf numFmtId="165" fontId="22" fillId="27" borderId="17" xfId="0" applyNumberFormat="1" applyFont="1" applyFill="1" applyBorder="1" applyAlignment="1">
      <alignment horizontal="center" vertical="center"/>
    </xf>
    <xf numFmtId="166" fontId="44" fillId="0" borderId="15" xfId="0" applyNumberFormat="1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166" fontId="22" fillId="0" borderId="15" xfId="0" applyNumberFormat="1" applyFont="1" applyBorder="1" applyAlignment="1">
      <alignment horizontal="center" vertical="center"/>
    </xf>
    <xf numFmtId="166" fontId="22" fillId="0" borderId="17" xfId="0" applyNumberFormat="1" applyFont="1" applyBorder="1" applyAlignment="1">
      <alignment horizontal="center" vertical="center"/>
    </xf>
    <xf numFmtId="165" fontId="22" fillId="27" borderId="15" xfId="0" applyNumberFormat="1" applyFont="1" applyFill="1" applyBorder="1" applyAlignment="1">
      <alignment horizontal="center" vertical="center" wrapText="1"/>
    </xf>
    <xf numFmtId="165" fontId="22" fillId="27" borderId="16" xfId="0" applyNumberFormat="1" applyFont="1" applyFill="1" applyBorder="1" applyAlignment="1">
      <alignment horizontal="center" vertical="center" wrapText="1"/>
    </xf>
    <xf numFmtId="165" fontId="22" fillId="27" borderId="17" xfId="0" applyNumberFormat="1" applyFont="1" applyFill="1" applyBorder="1" applyAlignment="1">
      <alignment horizontal="center" vertical="center" wrapText="1"/>
    </xf>
    <xf numFmtId="167" fontId="21" fillId="25" borderId="15" xfId="0" applyNumberFormat="1" applyFont="1" applyFill="1" applyBorder="1" applyAlignment="1">
      <alignment horizontal="center" vertical="center"/>
    </xf>
    <xf numFmtId="167" fontId="21" fillId="25" borderId="17" xfId="0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textRotation="90" wrapText="1"/>
    </xf>
    <xf numFmtId="166" fontId="21" fillId="0" borderId="10" xfId="0" applyNumberFormat="1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167" fontId="21" fillId="0" borderId="10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4" fontId="22" fillId="28" borderId="10" xfId="0" applyNumberFormat="1" applyFont="1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right" vertical="center"/>
    </xf>
    <xf numFmtId="0" fontId="21" fillId="28" borderId="14" xfId="0" applyFont="1" applyFill="1" applyBorder="1" applyAlignment="1">
      <alignment horizontal="right" vertical="center"/>
    </xf>
    <xf numFmtId="0" fontId="21" fillId="28" borderId="11" xfId="0" applyFont="1" applyFill="1" applyBorder="1" applyAlignment="1">
      <alignment horizontal="right" vertical="center"/>
    </xf>
    <xf numFmtId="166" fontId="38" fillId="0" borderId="21" xfId="0" applyNumberFormat="1" applyFont="1" applyBorder="1" applyAlignment="1">
      <alignment horizontal="center" vertical="center" wrapText="1"/>
    </xf>
    <xf numFmtId="166" fontId="38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horizontal="left" vertical="center" wrapText="1"/>
    </xf>
    <xf numFmtId="0" fontId="26" fillId="25" borderId="16" xfId="0" applyFont="1" applyFill="1" applyBorder="1" applyAlignment="1">
      <alignment horizontal="left" vertical="center" wrapText="1"/>
    </xf>
    <xf numFmtId="0" fontId="26" fillId="25" borderId="17" xfId="0" applyFont="1" applyFill="1" applyBorder="1" applyAlignment="1">
      <alignment horizontal="left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4" fontId="22" fillId="25" borderId="15" xfId="0" applyNumberFormat="1" applyFont="1" applyFill="1" applyBorder="1" applyAlignment="1">
      <alignment horizontal="center" vertical="center" wrapText="1"/>
    </xf>
    <xf numFmtId="4" fontId="22" fillId="25" borderId="16" xfId="0" applyNumberFormat="1" applyFont="1" applyFill="1" applyBorder="1" applyAlignment="1">
      <alignment horizontal="center" vertical="center" wrapText="1"/>
    </xf>
    <xf numFmtId="4" fontId="22" fillId="25" borderId="17" xfId="0" applyNumberFormat="1" applyFont="1" applyFill="1" applyBorder="1" applyAlignment="1">
      <alignment horizontal="center" vertical="center" wrapText="1"/>
    </xf>
    <xf numFmtId="170" fontId="26" fillId="3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6" fillId="29" borderId="11" xfId="0" applyFont="1" applyFill="1" applyBorder="1" applyAlignment="1">
      <alignment horizontal="center" vertical="center" wrapText="1"/>
    </xf>
  </cellXfs>
  <cellStyles count="48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7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5000000}"/>
    <cellStyle name="Обычный 3" xfId="46" xr:uid="{00000000-0005-0000-0000-000026000000}"/>
    <cellStyle name="Обычный 4" xfId="45" xr:uid="{00000000-0005-0000-0000-000027000000}"/>
    <cellStyle name="Обычный_РЕМОНТ 2019-2021годд с месячной разбивкой." xfId="44" xr:uid="{00000000-0005-0000-0000-000028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 xr:uid="{00000000-0005-0000-0000-00002D000000}"/>
    <cellStyle name="Текст предупреждения" xfId="42" builtinId="11" customBuiltin="1"/>
    <cellStyle name="Хороший" xfId="43" builtinId="26" customBuiltin="1"/>
  </cellStyles>
  <dxfs count="78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66"/>
      <color rgb="FFFFCC99"/>
      <color rgb="FFFF7C80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20/view/common-info.html?regNumber=0128200000122000330" TargetMode="External"/><Relationship Id="rId1" Type="http://schemas.openxmlformats.org/officeDocument/2006/relationships/hyperlink" Target="https://zakupki.gov.ru/epz/contract/contractCard/common-info.html?reestrNumber=233290948722000002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39"/>
  <sheetViews>
    <sheetView tabSelected="1" view="pageBreakPreview" zoomScale="80" zoomScaleNormal="75" zoomScaleSheetLayoutView="80" workbookViewId="0">
      <pane xSplit="3" ySplit="4" topLeftCell="G104" activePane="bottomRight" state="frozen"/>
      <selection pane="topRight" activeCell="D1" sqref="D1"/>
      <selection pane="bottomLeft" activeCell="A5" sqref="A5"/>
      <selection pane="bottomRight" activeCell="A99" sqref="A99:S99"/>
    </sheetView>
  </sheetViews>
  <sheetFormatPr defaultRowHeight="12.75" x14ac:dyDescent="0.2"/>
  <cols>
    <col min="1" max="1" width="4.5703125" style="2" customWidth="1"/>
    <col min="2" max="2" width="18" customWidth="1"/>
    <col min="3" max="3" width="40.140625" customWidth="1"/>
    <col min="4" max="4" width="25.28515625" customWidth="1"/>
    <col min="5" max="5" width="9.140625" style="113" customWidth="1"/>
    <col min="6" max="6" width="13.5703125" customWidth="1"/>
    <col min="7" max="7" width="20" style="3" customWidth="1"/>
    <col min="8" max="8" width="33.28515625" customWidth="1"/>
    <col min="9" max="9" width="14.85546875" style="2" customWidth="1"/>
    <col min="10" max="10" width="16.5703125" bestFit="1" customWidth="1"/>
    <col min="11" max="11" width="20" customWidth="1"/>
    <col min="12" max="12" width="15.140625" style="35" customWidth="1"/>
    <col min="13" max="13" width="19.42578125" style="5" customWidth="1"/>
    <col min="14" max="14" width="16.85546875" style="8" customWidth="1"/>
    <col min="15" max="15" width="12.28515625" style="90" customWidth="1"/>
    <col min="16" max="16" width="17.7109375" style="8" customWidth="1"/>
    <col min="17" max="17" width="16.28515625" style="8" customWidth="1"/>
    <col min="18" max="18" width="18.85546875" style="8" customWidth="1"/>
    <col min="19" max="19" width="12.28515625" style="24" customWidth="1"/>
    <col min="20" max="20" width="14.7109375" hidden="1" customWidth="1"/>
    <col min="21" max="21" width="19.85546875" hidden="1" customWidth="1"/>
    <col min="22" max="22" width="13.42578125" style="37" customWidth="1"/>
    <col min="23" max="23" width="15" bestFit="1" customWidth="1"/>
    <col min="24" max="24" width="15.140625" customWidth="1"/>
    <col min="25" max="25" width="16.28515625" customWidth="1"/>
    <col min="26" max="26" width="15" bestFit="1" customWidth="1"/>
    <col min="27" max="27" width="15.28515625" customWidth="1"/>
  </cols>
  <sheetData>
    <row r="1" spans="1:27" x14ac:dyDescent="0.2">
      <c r="R1" s="8" t="s">
        <v>37</v>
      </c>
    </row>
    <row r="2" spans="1:27" ht="45" customHeight="1" x14ac:dyDescent="0.2">
      <c r="A2" s="273" t="s">
        <v>313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27" ht="39" customHeight="1" x14ac:dyDescent="0.2">
      <c r="A3" s="210" t="s">
        <v>1</v>
      </c>
      <c r="B3" s="210" t="s">
        <v>2</v>
      </c>
      <c r="C3" s="210" t="s">
        <v>153</v>
      </c>
      <c r="D3" s="210" t="s">
        <v>8</v>
      </c>
      <c r="E3" s="275" t="s">
        <v>201</v>
      </c>
      <c r="F3" s="210" t="s">
        <v>9</v>
      </c>
      <c r="G3" s="210" t="s">
        <v>3</v>
      </c>
      <c r="H3" s="210" t="s">
        <v>197</v>
      </c>
      <c r="I3" s="210" t="s">
        <v>0</v>
      </c>
      <c r="J3" s="210"/>
      <c r="K3" s="18" t="s">
        <v>5</v>
      </c>
      <c r="L3" s="281" t="s">
        <v>205</v>
      </c>
      <c r="M3" s="279" t="s">
        <v>10</v>
      </c>
      <c r="N3" s="280"/>
      <c r="O3" s="278" t="s">
        <v>187</v>
      </c>
      <c r="P3" s="276" t="s">
        <v>22</v>
      </c>
      <c r="Q3" s="276"/>
      <c r="R3" s="276"/>
      <c r="S3" s="276"/>
      <c r="T3" s="277" t="s">
        <v>11</v>
      </c>
      <c r="U3" s="277" t="s">
        <v>6</v>
      </c>
    </row>
    <row r="4" spans="1:27" ht="57" customHeight="1" x14ac:dyDescent="0.2">
      <c r="A4" s="210"/>
      <c r="B4" s="210"/>
      <c r="C4" s="210"/>
      <c r="D4" s="210"/>
      <c r="E4" s="275"/>
      <c r="F4" s="210"/>
      <c r="G4" s="210"/>
      <c r="H4" s="210"/>
      <c r="I4" s="18" t="s">
        <v>203</v>
      </c>
      <c r="J4" s="18" t="s">
        <v>204</v>
      </c>
      <c r="K4" s="18" t="s">
        <v>12</v>
      </c>
      <c r="L4" s="282"/>
      <c r="M4" s="46" t="s">
        <v>4</v>
      </c>
      <c r="N4" s="84" t="s">
        <v>7</v>
      </c>
      <c r="O4" s="278"/>
      <c r="P4" s="85" t="s">
        <v>23</v>
      </c>
      <c r="Q4" s="86" t="s">
        <v>24</v>
      </c>
      <c r="R4" s="86" t="s">
        <v>25</v>
      </c>
      <c r="S4" s="86" t="s">
        <v>26</v>
      </c>
      <c r="T4" s="277"/>
      <c r="U4" s="277"/>
    </row>
    <row r="5" spans="1:27" x14ac:dyDescent="0.2">
      <c r="A5" s="30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8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87">
        <v>13</v>
      </c>
      <c r="N5" s="87">
        <v>14</v>
      </c>
      <c r="O5" s="87">
        <v>15</v>
      </c>
      <c r="P5" s="87">
        <v>16</v>
      </c>
      <c r="Q5" s="87">
        <v>17</v>
      </c>
      <c r="R5" s="87">
        <v>18</v>
      </c>
      <c r="S5" s="87">
        <v>19</v>
      </c>
      <c r="T5" s="1">
        <v>20</v>
      </c>
      <c r="U5" s="1">
        <v>21</v>
      </c>
    </row>
    <row r="6" spans="1:27" ht="38.25" x14ac:dyDescent="0.2">
      <c r="A6" s="64">
        <v>1</v>
      </c>
      <c r="B6" s="65" t="s">
        <v>13</v>
      </c>
      <c r="C6" s="100" t="s">
        <v>70</v>
      </c>
      <c r="D6" s="65" t="s">
        <v>15</v>
      </c>
      <c r="E6" s="114">
        <v>7.26</v>
      </c>
      <c r="F6" s="66">
        <v>46.645000000000003</v>
      </c>
      <c r="G6" s="65" t="s">
        <v>19</v>
      </c>
      <c r="H6" s="67" t="s">
        <v>67</v>
      </c>
      <c r="I6" s="101">
        <v>44671</v>
      </c>
      <c r="J6" s="67">
        <v>44859</v>
      </c>
      <c r="K6" s="68" t="s">
        <v>138</v>
      </c>
      <c r="L6" s="153">
        <v>44827</v>
      </c>
      <c r="M6" s="30">
        <v>85826.677670000005</v>
      </c>
      <c r="N6" s="21">
        <f>P6</f>
        <v>85826.677670000005</v>
      </c>
      <c r="O6" s="9">
        <f>(N6/M6)*100</f>
        <v>100</v>
      </c>
      <c r="P6" s="21">
        <f t="shared" ref="P6:P11" si="0">R6</f>
        <v>85826.677670000005</v>
      </c>
      <c r="Q6" s="17"/>
      <c r="R6" s="30">
        <v>85826.677670000005</v>
      </c>
      <c r="S6" s="17" t="s">
        <v>20</v>
      </c>
      <c r="T6" s="1"/>
      <c r="U6" s="1"/>
      <c r="V6" s="171"/>
      <c r="X6" s="172"/>
      <c r="AA6" s="81"/>
    </row>
    <row r="7" spans="1:27" ht="38.25" x14ac:dyDescent="0.2">
      <c r="A7" s="64">
        <v>2</v>
      </c>
      <c r="B7" s="65" t="s">
        <v>13</v>
      </c>
      <c r="C7" s="100" t="s">
        <v>310</v>
      </c>
      <c r="D7" s="65" t="s">
        <v>15</v>
      </c>
      <c r="E7" s="114">
        <v>3.5049999999999999</v>
      </c>
      <c r="F7" s="66">
        <v>20.581</v>
      </c>
      <c r="G7" s="65" t="s">
        <v>19</v>
      </c>
      <c r="H7" s="67" t="s">
        <v>67</v>
      </c>
      <c r="I7" s="101">
        <v>44671</v>
      </c>
      <c r="J7" s="67">
        <v>44859</v>
      </c>
      <c r="K7" s="68" t="s">
        <v>138</v>
      </c>
      <c r="L7" s="153">
        <v>44768</v>
      </c>
      <c r="M7" s="21">
        <v>33763.216</v>
      </c>
      <c r="N7" s="21">
        <f>P7</f>
        <v>33763.216</v>
      </c>
      <c r="O7" s="9">
        <f t="shared" ref="O7:O34" si="1">(N7/M7)*100</f>
        <v>100</v>
      </c>
      <c r="P7" s="21">
        <f t="shared" si="0"/>
        <v>33763.216</v>
      </c>
      <c r="Q7" s="17"/>
      <c r="R7" s="21">
        <v>33763.216</v>
      </c>
      <c r="S7" s="17" t="s">
        <v>20</v>
      </c>
      <c r="T7" s="1"/>
      <c r="U7" s="1"/>
      <c r="V7" s="171"/>
      <c r="X7" s="172"/>
      <c r="AA7" s="81"/>
    </row>
    <row r="8" spans="1:27" s="102" customFormat="1" ht="51" x14ac:dyDescent="0.2">
      <c r="A8" s="64">
        <v>3</v>
      </c>
      <c r="B8" s="65" t="s">
        <v>13</v>
      </c>
      <c r="C8" s="100" t="s">
        <v>71</v>
      </c>
      <c r="D8" s="65" t="s">
        <v>15</v>
      </c>
      <c r="E8" s="114">
        <v>4.4000000000000004</v>
      </c>
      <c r="F8" s="66">
        <v>27.6</v>
      </c>
      <c r="G8" s="65" t="s">
        <v>19</v>
      </c>
      <c r="H8" s="67" t="s">
        <v>67</v>
      </c>
      <c r="I8" s="101">
        <v>44671</v>
      </c>
      <c r="J8" s="67">
        <v>44859</v>
      </c>
      <c r="K8" s="68" t="s">
        <v>138</v>
      </c>
      <c r="L8" s="153">
        <v>44755</v>
      </c>
      <c r="M8" s="21">
        <v>48341.580999999998</v>
      </c>
      <c r="N8" s="21">
        <v>48341.580999999998</v>
      </c>
      <c r="O8" s="41">
        <f t="shared" si="1"/>
        <v>100</v>
      </c>
      <c r="P8" s="21">
        <f t="shared" si="0"/>
        <v>48341.580999999998</v>
      </c>
      <c r="Q8" s="99"/>
      <c r="R8" s="21">
        <v>48341.580999999998</v>
      </c>
      <c r="S8" s="17" t="s">
        <v>20</v>
      </c>
      <c r="T8" s="68"/>
      <c r="U8" s="68"/>
      <c r="V8" s="171"/>
      <c r="W8"/>
      <c r="X8" s="172"/>
      <c r="Y8"/>
      <c r="Z8"/>
      <c r="AA8" s="81"/>
    </row>
    <row r="9" spans="1:27" ht="38.25" x14ac:dyDescent="0.2">
      <c r="A9" s="64">
        <v>4</v>
      </c>
      <c r="B9" s="65" t="s">
        <v>13</v>
      </c>
      <c r="C9" s="106" t="s">
        <v>50</v>
      </c>
      <c r="D9" s="65" t="s">
        <v>15</v>
      </c>
      <c r="E9" s="66">
        <v>2.6749999999999998</v>
      </c>
      <c r="F9" s="64">
        <v>20.689</v>
      </c>
      <c r="G9" s="65" t="s">
        <v>19</v>
      </c>
      <c r="H9" s="65" t="s">
        <v>67</v>
      </c>
      <c r="I9" s="101">
        <v>44671</v>
      </c>
      <c r="J9" s="101">
        <v>44859</v>
      </c>
      <c r="K9" s="68" t="s">
        <v>138</v>
      </c>
      <c r="L9" s="153">
        <v>44798</v>
      </c>
      <c r="M9" s="21">
        <v>35973.42</v>
      </c>
      <c r="N9" s="21">
        <f>P9</f>
        <v>35973.42</v>
      </c>
      <c r="O9" s="9">
        <f t="shared" si="1"/>
        <v>100</v>
      </c>
      <c r="P9" s="21">
        <f t="shared" si="0"/>
        <v>35973.42</v>
      </c>
      <c r="Q9" s="17"/>
      <c r="R9" s="21">
        <v>35973.42</v>
      </c>
      <c r="S9" s="17" t="s">
        <v>20</v>
      </c>
      <c r="T9" s="1"/>
      <c r="U9" s="1"/>
      <c r="V9" s="171"/>
      <c r="X9" s="172"/>
      <c r="AA9" s="81"/>
    </row>
    <row r="10" spans="1:27" ht="38.25" x14ac:dyDescent="0.2">
      <c r="A10" s="64">
        <v>5</v>
      </c>
      <c r="B10" s="65" t="s">
        <v>13</v>
      </c>
      <c r="C10" s="106" t="s">
        <v>51</v>
      </c>
      <c r="D10" s="65" t="s">
        <v>15</v>
      </c>
      <c r="E10" s="66">
        <v>2.0550000000000002</v>
      </c>
      <c r="F10" s="64">
        <v>17.181000000000001</v>
      </c>
      <c r="G10" s="65" t="s">
        <v>19</v>
      </c>
      <c r="H10" s="65" t="s">
        <v>68</v>
      </c>
      <c r="I10" s="101">
        <v>44671</v>
      </c>
      <c r="J10" s="101">
        <v>44859</v>
      </c>
      <c r="K10" s="68" t="s">
        <v>138</v>
      </c>
      <c r="L10" s="153">
        <v>44798</v>
      </c>
      <c r="M10" s="21">
        <v>27677.483</v>
      </c>
      <c r="N10" s="21">
        <f>P10</f>
        <v>27677.483</v>
      </c>
      <c r="O10" s="9">
        <f t="shared" si="1"/>
        <v>100</v>
      </c>
      <c r="P10" s="21">
        <f t="shared" si="0"/>
        <v>27677.483</v>
      </c>
      <c r="Q10" s="17"/>
      <c r="R10" s="21">
        <v>27677.483</v>
      </c>
      <c r="S10" s="17" t="s">
        <v>20</v>
      </c>
      <c r="T10" s="1"/>
      <c r="U10" s="1"/>
      <c r="V10" s="171"/>
      <c r="X10" s="172"/>
      <c r="AA10" s="81"/>
    </row>
    <row r="11" spans="1:27" ht="38.25" x14ac:dyDescent="0.2">
      <c r="A11" s="64">
        <v>6</v>
      </c>
      <c r="B11" s="65" t="s">
        <v>13</v>
      </c>
      <c r="C11" s="106" t="s">
        <v>57</v>
      </c>
      <c r="D11" s="65" t="s">
        <v>15</v>
      </c>
      <c r="E11" s="66">
        <v>5</v>
      </c>
      <c r="F11" s="64">
        <v>37.037999999999997</v>
      </c>
      <c r="G11" s="65" t="s">
        <v>19</v>
      </c>
      <c r="H11" s="65" t="s">
        <v>68</v>
      </c>
      <c r="I11" s="101">
        <v>44671</v>
      </c>
      <c r="J11" s="101">
        <v>44859</v>
      </c>
      <c r="K11" s="68" t="s">
        <v>138</v>
      </c>
      <c r="L11" s="153">
        <v>44827</v>
      </c>
      <c r="M11" s="21">
        <v>58135.292000000001</v>
      </c>
      <c r="N11" s="21">
        <f>P11</f>
        <v>58135.292000000001</v>
      </c>
      <c r="O11" s="9">
        <f t="shared" si="1"/>
        <v>100</v>
      </c>
      <c r="P11" s="21">
        <f t="shared" si="0"/>
        <v>58135.292000000001</v>
      </c>
      <c r="Q11" s="17"/>
      <c r="R11" s="21">
        <v>58135.292000000001</v>
      </c>
      <c r="S11" s="17" t="s">
        <v>20</v>
      </c>
      <c r="T11" s="1"/>
      <c r="U11" s="1"/>
      <c r="V11" s="171"/>
      <c r="X11" s="172"/>
      <c r="AA11" s="81"/>
    </row>
    <row r="12" spans="1:27" ht="38.25" x14ac:dyDescent="0.2">
      <c r="A12" s="64">
        <v>7</v>
      </c>
      <c r="B12" s="65" t="s">
        <v>13</v>
      </c>
      <c r="C12" s="100" t="s">
        <v>52</v>
      </c>
      <c r="D12" s="65" t="s">
        <v>15</v>
      </c>
      <c r="E12" s="114">
        <v>1.01</v>
      </c>
      <c r="F12" s="66">
        <v>11.27</v>
      </c>
      <c r="G12" s="65" t="s">
        <v>19</v>
      </c>
      <c r="H12" s="67" t="s">
        <v>68</v>
      </c>
      <c r="I12" s="101">
        <v>44671</v>
      </c>
      <c r="J12" s="67">
        <v>44859</v>
      </c>
      <c r="K12" s="68" t="s">
        <v>138</v>
      </c>
      <c r="L12" s="153">
        <v>44768</v>
      </c>
      <c r="M12" s="21">
        <v>15406.415000000001</v>
      </c>
      <c r="N12" s="21">
        <f t="shared" ref="N12:N17" si="2">P12</f>
        <v>15406.415000000001</v>
      </c>
      <c r="O12" s="9">
        <f t="shared" si="1"/>
        <v>100</v>
      </c>
      <c r="P12" s="21">
        <f t="shared" ref="P12:P17" si="3">R12</f>
        <v>15406.415000000001</v>
      </c>
      <c r="Q12" s="17"/>
      <c r="R12" s="21">
        <v>15406.415000000001</v>
      </c>
      <c r="S12" s="17" t="s">
        <v>20</v>
      </c>
      <c r="T12" s="1"/>
      <c r="U12" s="1"/>
      <c r="V12" s="171"/>
      <c r="X12" s="172"/>
      <c r="AA12" s="81"/>
    </row>
    <row r="13" spans="1:27" ht="38.25" x14ac:dyDescent="0.2">
      <c r="A13" s="64">
        <v>8</v>
      </c>
      <c r="B13" s="65" t="s">
        <v>13</v>
      </c>
      <c r="C13" s="106" t="s">
        <v>53</v>
      </c>
      <c r="D13" s="65" t="s">
        <v>15</v>
      </c>
      <c r="E13" s="66">
        <v>2.0499999999999998</v>
      </c>
      <c r="F13" s="64">
        <v>14.12</v>
      </c>
      <c r="G13" s="65" t="s">
        <v>19</v>
      </c>
      <c r="H13" s="65" t="s">
        <v>68</v>
      </c>
      <c r="I13" s="101">
        <v>44671</v>
      </c>
      <c r="J13" s="101">
        <v>44859</v>
      </c>
      <c r="K13" s="68" t="s">
        <v>138</v>
      </c>
      <c r="L13" s="153">
        <v>44799</v>
      </c>
      <c r="M13" s="21">
        <v>23722.116999999998</v>
      </c>
      <c r="N13" s="21">
        <f t="shared" si="2"/>
        <v>23722.116999999998</v>
      </c>
      <c r="O13" s="9">
        <f t="shared" si="1"/>
        <v>100</v>
      </c>
      <c r="P13" s="21">
        <f t="shared" si="3"/>
        <v>23722.116999999998</v>
      </c>
      <c r="Q13" s="17"/>
      <c r="R13" s="21">
        <v>23722.116999999998</v>
      </c>
      <c r="S13" s="17" t="s">
        <v>20</v>
      </c>
      <c r="T13" s="1"/>
      <c r="U13" s="1"/>
      <c r="V13" s="171"/>
      <c r="X13" s="172"/>
      <c r="AA13" s="81"/>
    </row>
    <row r="14" spans="1:27" ht="38.25" x14ac:dyDescent="0.2">
      <c r="A14" s="64">
        <v>9</v>
      </c>
      <c r="B14" s="65" t="s">
        <v>13</v>
      </c>
      <c r="C14" s="100" t="s">
        <v>58</v>
      </c>
      <c r="D14" s="65" t="s">
        <v>15</v>
      </c>
      <c r="E14" s="114">
        <v>2.0699999999999998</v>
      </c>
      <c r="F14" s="66">
        <v>16.16</v>
      </c>
      <c r="G14" s="65" t="s">
        <v>19</v>
      </c>
      <c r="H14" s="67" t="s">
        <v>68</v>
      </c>
      <c r="I14" s="101">
        <v>44671</v>
      </c>
      <c r="J14" s="67">
        <v>44859</v>
      </c>
      <c r="K14" s="68" t="s">
        <v>138</v>
      </c>
      <c r="L14" s="153">
        <v>44768</v>
      </c>
      <c r="M14" s="21">
        <v>25870.843000000001</v>
      </c>
      <c r="N14" s="21">
        <f t="shared" si="2"/>
        <v>25870.843000000001</v>
      </c>
      <c r="O14" s="9">
        <f t="shared" si="1"/>
        <v>100</v>
      </c>
      <c r="P14" s="21">
        <f t="shared" si="3"/>
        <v>25870.843000000001</v>
      </c>
      <c r="Q14" s="17"/>
      <c r="R14" s="21">
        <v>25870.843000000001</v>
      </c>
      <c r="S14" s="17" t="s">
        <v>20</v>
      </c>
      <c r="T14" s="1"/>
      <c r="U14" s="1"/>
      <c r="V14" s="171"/>
      <c r="X14" s="172"/>
      <c r="AA14" s="81"/>
    </row>
    <row r="15" spans="1:27" ht="38.25" x14ac:dyDescent="0.2">
      <c r="A15" s="64">
        <v>10</v>
      </c>
      <c r="B15" s="65" t="s">
        <v>13</v>
      </c>
      <c r="C15" s="106" t="s">
        <v>54</v>
      </c>
      <c r="D15" s="65" t="s">
        <v>15</v>
      </c>
      <c r="E15" s="66">
        <v>2.38</v>
      </c>
      <c r="F15" s="64">
        <v>17.567</v>
      </c>
      <c r="G15" s="65" t="s">
        <v>19</v>
      </c>
      <c r="H15" s="65" t="s">
        <v>68</v>
      </c>
      <c r="I15" s="101">
        <v>44671</v>
      </c>
      <c r="J15" s="101">
        <v>44859</v>
      </c>
      <c r="K15" s="68" t="s">
        <v>138</v>
      </c>
      <c r="L15" s="153">
        <v>44768</v>
      </c>
      <c r="M15" s="21">
        <v>30414.143</v>
      </c>
      <c r="N15" s="21">
        <f t="shared" si="2"/>
        <v>30414.143</v>
      </c>
      <c r="O15" s="9">
        <f t="shared" si="1"/>
        <v>100</v>
      </c>
      <c r="P15" s="21">
        <f t="shared" si="3"/>
        <v>30414.143</v>
      </c>
      <c r="Q15" s="17"/>
      <c r="R15" s="21">
        <v>30414.143</v>
      </c>
      <c r="S15" s="17" t="s">
        <v>20</v>
      </c>
      <c r="T15" s="1"/>
      <c r="U15" s="1"/>
      <c r="V15" s="171"/>
      <c r="X15" s="172"/>
      <c r="AA15" s="81"/>
    </row>
    <row r="16" spans="1:27" ht="78" customHeight="1" x14ac:dyDescent="0.2">
      <c r="A16" s="64">
        <v>11</v>
      </c>
      <c r="B16" s="65" t="s">
        <v>13</v>
      </c>
      <c r="C16" s="106" t="s">
        <v>131</v>
      </c>
      <c r="D16" s="65" t="s">
        <v>15</v>
      </c>
      <c r="E16" s="66">
        <v>2.5659999999999998</v>
      </c>
      <c r="F16" s="64">
        <v>33.805999999999997</v>
      </c>
      <c r="G16" s="65" t="s">
        <v>19</v>
      </c>
      <c r="H16" s="65" t="s">
        <v>68</v>
      </c>
      <c r="I16" s="101">
        <v>44671</v>
      </c>
      <c r="J16" s="101">
        <v>44859</v>
      </c>
      <c r="K16" s="68" t="s">
        <v>138</v>
      </c>
      <c r="L16" s="153">
        <v>44827</v>
      </c>
      <c r="M16" s="21">
        <v>31982.449000000001</v>
      </c>
      <c r="N16" s="21">
        <f t="shared" si="2"/>
        <v>31982.449000000001</v>
      </c>
      <c r="O16" s="9">
        <f t="shared" si="1"/>
        <v>100</v>
      </c>
      <c r="P16" s="21">
        <f t="shared" si="3"/>
        <v>31982.449000000001</v>
      </c>
      <c r="Q16" s="17"/>
      <c r="R16" s="21">
        <v>31982.449000000001</v>
      </c>
      <c r="S16" s="17" t="s">
        <v>20</v>
      </c>
      <c r="T16" s="1"/>
      <c r="U16" s="1"/>
      <c r="V16" s="171"/>
      <c r="X16" s="172"/>
      <c r="AA16" s="81"/>
    </row>
    <row r="17" spans="1:27" ht="38.25" x14ac:dyDescent="0.2">
      <c r="A17" s="64">
        <v>12</v>
      </c>
      <c r="B17" s="65" t="s">
        <v>13</v>
      </c>
      <c r="C17" s="100" t="s">
        <v>154</v>
      </c>
      <c r="D17" s="65" t="s">
        <v>15</v>
      </c>
      <c r="E17" s="114">
        <v>5.54</v>
      </c>
      <c r="F17" s="66">
        <v>35.531999999999996</v>
      </c>
      <c r="G17" s="65" t="s">
        <v>19</v>
      </c>
      <c r="H17" s="67" t="s">
        <v>68</v>
      </c>
      <c r="I17" s="101">
        <v>44671</v>
      </c>
      <c r="J17" s="67">
        <v>44859</v>
      </c>
      <c r="K17" s="68" t="s">
        <v>138</v>
      </c>
      <c r="L17" s="153">
        <v>44768</v>
      </c>
      <c r="M17" s="21">
        <v>63091.258000000002</v>
      </c>
      <c r="N17" s="21">
        <f t="shared" si="2"/>
        <v>63091.258000000002</v>
      </c>
      <c r="O17" s="9">
        <f t="shared" si="1"/>
        <v>100</v>
      </c>
      <c r="P17" s="21">
        <f t="shared" si="3"/>
        <v>63091.258000000002</v>
      </c>
      <c r="Q17" s="17"/>
      <c r="R17" s="21">
        <v>63091.258000000002</v>
      </c>
      <c r="S17" s="17" t="s">
        <v>20</v>
      </c>
      <c r="T17" s="1"/>
      <c r="U17" s="1"/>
      <c r="V17" s="171"/>
      <c r="X17" s="172"/>
      <c r="AA17" s="81"/>
    </row>
    <row r="18" spans="1:27" ht="51" x14ac:dyDescent="0.2">
      <c r="A18" s="64">
        <v>13</v>
      </c>
      <c r="B18" s="65" t="s">
        <v>13</v>
      </c>
      <c r="C18" s="100" t="s">
        <v>55</v>
      </c>
      <c r="D18" s="65" t="s">
        <v>15</v>
      </c>
      <c r="E18" s="66">
        <v>13.202</v>
      </c>
      <c r="F18" s="66">
        <v>100.271</v>
      </c>
      <c r="G18" s="65" t="s">
        <v>19</v>
      </c>
      <c r="H18" s="67" t="s">
        <v>69</v>
      </c>
      <c r="I18" s="101">
        <v>44671</v>
      </c>
      <c r="J18" s="67">
        <v>44859</v>
      </c>
      <c r="K18" s="68" t="s">
        <v>138</v>
      </c>
      <c r="L18" s="153">
        <v>44827</v>
      </c>
      <c r="M18" s="21">
        <v>174859.98365000001</v>
      </c>
      <c r="N18" s="21">
        <f>P18</f>
        <v>174859.98365000001</v>
      </c>
      <c r="O18" s="9">
        <f t="shared" si="1"/>
        <v>100</v>
      </c>
      <c r="P18" s="21">
        <f>R18</f>
        <v>174859.98365000001</v>
      </c>
      <c r="Q18" s="17"/>
      <c r="R18" s="21">
        <v>174859.98365000001</v>
      </c>
      <c r="S18" s="17" t="s">
        <v>20</v>
      </c>
      <c r="T18" s="1"/>
      <c r="U18" s="1"/>
      <c r="V18" s="171"/>
      <c r="X18" s="172"/>
      <c r="AA18" s="81"/>
    </row>
    <row r="19" spans="1:27" ht="74.25" customHeight="1" x14ac:dyDescent="0.2">
      <c r="A19" s="64">
        <v>14</v>
      </c>
      <c r="B19" s="65" t="s">
        <v>13</v>
      </c>
      <c r="C19" s="100" t="s">
        <v>97</v>
      </c>
      <c r="D19" s="65" t="s">
        <v>15</v>
      </c>
      <c r="E19" s="114">
        <v>11.179</v>
      </c>
      <c r="F19" s="66">
        <v>84.534999999999997</v>
      </c>
      <c r="G19" s="65" t="s">
        <v>92</v>
      </c>
      <c r="H19" s="67" t="s">
        <v>93</v>
      </c>
      <c r="I19" s="101">
        <v>44671</v>
      </c>
      <c r="J19" s="67">
        <v>44859</v>
      </c>
      <c r="K19" s="68" t="s">
        <v>138</v>
      </c>
      <c r="L19" s="154">
        <v>44879</v>
      </c>
      <c r="M19" s="21">
        <v>107761.77163</v>
      </c>
      <c r="N19" s="21">
        <f>P19</f>
        <v>107761.77163</v>
      </c>
      <c r="O19" s="9">
        <f t="shared" si="1"/>
        <v>100</v>
      </c>
      <c r="P19" s="21">
        <f t="shared" ref="N19:P21" si="4">R19</f>
        <v>107761.77163</v>
      </c>
      <c r="Q19" s="40"/>
      <c r="R19" s="21">
        <v>107761.77163</v>
      </c>
      <c r="S19" s="167" t="s">
        <v>20</v>
      </c>
      <c r="T19" s="1"/>
      <c r="U19" s="1"/>
      <c r="V19" s="173" t="s">
        <v>298</v>
      </c>
      <c r="W19" s="173">
        <v>2315.9340000000002</v>
      </c>
      <c r="X19" s="174" t="s">
        <v>302</v>
      </c>
      <c r="Y19" s="175">
        <f>92.124+13.126</f>
        <v>105.25</v>
      </c>
      <c r="Z19" s="175">
        <f>Y19+Y21</f>
        <v>141.77699999999999</v>
      </c>
      <c r="AA19" s="172"/>
    </row>
    <row r="20" spans="1:27" ht="38.25" x14ac:dyDescent="0.2">
      <c r="A20" s="64">
        <v>15</v>
      </c>
      <c r="B20" s="65" t="s">
        <v>13</v>
      </c>
      <c r="C20" s="100" t="s">
        <v>98</v>
      </c>
      <c r="D20" s="65" t="s">
        <v>15</v>
      </c>
      <c r="E20" s="66">
        <v>2.87</v>
      </c>
      <c r="F20" s="66">
        <v>25.623999999999999</v>
      </c>
      <c r="G20" s="65" t="s">
        <v>92</v>
      </c>
      <c r="H20" s="67" t="s">
        <v>93</v>
      </c>
      <c r="I20" s="101">
        <v>44671</v>
      </c>
      <c r="J20" s="67">
        <v>44859</v>
      </c>
      <c r="K20" s="68" t="s">
        <v>138</v>
      </c>
      <c r="L20" s="153">
        <v>44841</v>
      </c>
      <c r="M20" s="21">
        <v>33418.810539999999</v>
      </c>
      <c r="N20" s="21">
        <f t="shared" si="4"/>
        <v>33418.810539999999</v>
      </c>
      <c r="O20" s="9">
        <f t="shared" si="1"/>
        <v>100</v>
      </c>
      <c r="P20" s="21">
        <f t="shared" si="4"/>
        <v>33418.810539999999</v>
      </c>
      <c r="Q20" s="17"/>
      <c r="R20" s="21">
        <v>33418.810539999999</v>
      </c>
      <c r="S20" s="17" t="s">
        <v>20</v>
      </c>
      <c r="T20" s="1"/>
      <c r="U20" s="1"/>
      <c r="V20" s="173" t="s">
        <v>298</v>
      </c>
      <c r="W20" s="173">
        <v>1079.644</v>
      </c>
      <c r="X20" s="172"/>
      <c r="Y20" s="175"/>
      <c r="Z20" s="176"/>
      <c r="AA20" s="81"/>
    </row>
    <row r="21" spans="1:27" ht="38.25" x14ac:dyDescent="0.2">
      <c r="A21" s="64">
        <v>16</v>
      </c>
      <c r="B21" s="65" t="s">
        <v>13</v>
      </c>
      <c r="C21" s="100" t="s">
        <v>94</v>
      </c>
      <c r="D21" s="65" t="s">
        <v>15</v>
      </c>
      <c r="E21" s="66">
        <v>2.101</v>
      </c>
      <c r="F21" s="66">
        <v>18.425999999999998</v>
      </c>
      <c r="G21" s="65" t="s">
        <v>92</v>
      </c>
      <c r="H21" s="67" t="s">
        <v>93</v>
      </c>
      <c r="I21" s="101">
        <v>44671</v>
      </c>
      <c r="J21" s="67">
        <v>44859</v>
      </c>
      <c r="K21" s="68" t="s">
        <v>138</v>
      </c>
      <c r="L21" s="154">
        <v>44874</v>
      </c>
      <c r="M21" s="21">
        <v>25841.89371</v>
      </c>
      <c r="N21" s="21">
        <f>P21</f>
        <v>25841.89371</v>
      </c>
      <c r="O21" s="9">
        <f t="shared" si="1"/>
        <v>100</v>
      </c>
      <c r="P21" s="21">
        <f t="shared" si="4"/>
        <v>25841.89371</v>
      </c>
      <c r="Q21" s="17"/>
      <c r="R21" s="21">
        <v>25841.89371</v>
      </c>
      <c r="S21" s="17" t="s">
        <v>20</v>
      </c>
      <c r="T21" s="1"/>
      <c r="U21" s="1"/>
      <c r="V21" s="173" t="s">
        <v>298</v>
      </c>
      <c r="W21" s="173">
        <v>498.673</v>
      </c>
      <c r="X21" s="174" t="s">
        <v>302</v>
      </c>
      <c r="Y21" s="175">
        <v>36.527000000000001</v>
      </c>
      <c r="Z21" s="176"/>
      <c r="AA21" s="81"/>
    </row>
    <row r="22" spans="1:27" ht="60.75" customHeight="1" x14ac:dyDescent="0.2">
      <c r="A22" s="64">
        <v>17</v>
      </c>
      <c r="B22" s="65" t="s">
        <v>13</v>
      </c>
      <c r="C22" s="100" t="s">
        <v>308</v>
      </c>
      <c r="D22" s="65" t="s">
        <v>15</v>
      </c>
      <c r="E22" s="114">
        <v>18.600000000000001</v>
      </c>
      <c r="F22" s="66">
        <v>129.24299999999999</v>
      </c>
      <c r="G22" s="65" t="s">
        <v>92</v>
      </c>
      <c r="H22" s="67" t="s">
        <v>93</v>
      </c>
      <c r="I22" s="101">
        <v>44671</v>
      </c>
      <c r="J22" s="67">
        <v>44859</v>
      </c>
      <c r="K22" s="68" t="s">
        <v>138</v>
      </c>
      <c r="L22" s="154">
        <v>44862</v>
      </c>
      <c r="M22" s="21">
        <v>166013.72941999999</v>
      </c>
      <c r="N22" s="21">
        <f>P22</f>
        <v>166013.72941999999</v>
      </c>
      <c r="O22" s="41">
        <f t="shared" si="1"/>
        <v>100</v>
      </c>
      <c r="P22" s="21">
        <f>R22</f>
        <v>166013.72941999999</v>
      </c>
      <c r="Q22" s="17"/>
      <c r="R22" s="21">
        <f>168463.75642-W22</f>
        <v>166013.72941999999</v>
      </c>
      <c r="S22" s="17" t="s">
        <v>20</v>
      </c>
      <c r="T22" s="1"/>
      <c r="U22" s="1"/>
      <c r="V22" s="173" t="s">
        <v>298</v>
      </c>
      <c r="W22" s="173">
        <v>2450.027</v>
      </c>
      <c r="X22" s="172"/>
      <c r="AA22" s="81"/>
    </row>
    <row r="23" spans="1:27" ht="38.25" x14ac:dyDescent="0.2">
      <c r="A23" s="64">
        <v>18</v>
      </c>
      <c r="B23" s="65" t="s">
        <v>13</v>
      </c>
      <c r="C23" s="100" t="s">
        <v>145</v>
      </c>
      <c r="D23" s="65" t="s">
        <v>15</v>
      </c>
      <c r="E23" s="114">
        <v>9.6509999999999998</v>
      </c>
      <c r="F23" s="66">
        <v>65.611999999999995</v>
      </c>
      <c r="G23" s="65" t="s">
        <v>148</v>
      </c>
      <c r="H23" s="67" t="s">
        <v>150</v>
      </c>
      <c r="I23" s="101">
        <v>44713</v>
      </c>
      <c r="J23" s="67">
        <v>44804</v>
      </c>
      <c r="K23" s="68" t="s">
        <v>138</v>
      </c>
      <c r="L23" s="153">
        <v>44791</v>
      </c>
      <c r="M23" s="21">
        <v>119669.93472</v>
      </c>
      <c r="N23" s="21">
        <f>P23</f>
        <v>119669.93472</v>
      </c>
      <c r="O23" s="9">
        <f t="shared" si="1"/>
        <v>100</v>
      </c>
      <c r="P23" s="21">
        <f>Q23</f>
        <v>119669.93472</v>
      </c>
      <c r="Q23" s="21">
        <v>119669.93472</v>
      </c>
      <c r="R23" s="21"/>
      <c r="S23" s="17" t="s">
        <v>20</v>
      </c>
      <c r="T23" s="1"/>
      <c r="U23" s="1"/>
      <c r="V23" s="171"/>
      <c r="X23" s="172"/>
      <c r="AA23" s="81"/>
    </row>
    <row r="24" spans="1:27" ht="38.25" x14ac:dyDescent="0.2">
      <c r="A24" s="64">
        <v>19</v>
      </c>
      <c r="B24" s="65" t="s">
        <v>13</v>
      </c>
      <c r="C24" s="100" t="s">
        <v>146</v>
      </c>
      <c r="D24" s="65" t="s">
        <v>15</v>
      </c>
      <c r="E24" s="114">
        <v>6.2210000000000001</v>
      </c>
      <c r="F24" s="66">
        <v>39.954999999999998</v>
      </c>
      <c r="G24" s="65" t="s">
        <v>148</v>
      </c>
      <c r="H24" s="67" t="s">
        <v>150</v>
      </c>
      <c r="I24" s="101">
        <v>44713</v>
      </c>
      <c r="J24" s="67">
        <v>44804</v>
      </c>
      <c r="K24" s="68" t="s">
        <v>138</v>
      </c>
      <c r="L24" s="153">
        <v>44791</v>
      </c>
      <c r="M24" s="12">
        <v>69494.453450000001</v>
      </c>
      <c r="N24" s="21">
        <f>P24</f>
        <v>69494.453450000001</v>
      </c>
      <c r="O24" s="9">
        <f t="shared" si="1"/>
        <v>100</v>
      </c>
      <c r="P24" s="21">
        <f>Q24</f>
        <v>69494.453450000001</v>
      </c>
      <c r="Q24" s="21">
        <v>69494.453450000001</v>
      </c>
      <c r="R24" s="21"/>
      <c r="S24" s="17" t="s">
        <v>20</v>
      </c>
      <c r="T24" s="1"/>
      <c r="U24" s="1"/>
      <c r="V24" s="171"/>
      <c r="X24" s="172"/>
      <c r="AA24" s="81"/>
    </row>
    <row r="25" spans="1:27" ht="38.25" x14ac:dyDescent="0.2">
      <c r="A25" s="64">
        <v>20</v>
      </c>
      <c r="B25" s="65" t="s">
        <v>13</v>
      </c>
      <c r="C25" s="100" t="s">
        <v>147</v>
      </c>
      <c r="D25" s="65" t="s">
        <v>15</v>
      </c>
      <c r="E25" s="114">
        <v>6</v>
      </c>
      <c r="F25" s="66">
        <v>39.027999999999999</v>
      </c>
      <c r="G25" s="65" t="s">
        <v>148</v>
      </c>
      <c r="H25" s="67" t="s">
        <v>150</v>
      </c>
      <c r="I25" s="101">
        <v>44713</v>
      </c>
      <c r="J25" s="67">
        <v>44804</v>
      </c>
      <c r="K25" s="68" t="s">
        <v>138</v>
      </c>
      <c r="L25" s="153">
        <v>44798</v>
      </c>
      <c r="M25" s="30">
        <v>68288.536720000004</v>
      </c>
      <c r="N25" s="21">
        <f>P25</f>
        <v>68288.536720000004</v>
      </c>
      <c r="O25" s="9">
        <f t="shared" si="1"/>
        <v>100</v>
      </c>
      <c r="P25" s="21">
        <f>Q25+R25</f>
        <v>68288.536720000004</v>
      </c>
      <c r="Q25" s="21">
        <v>40772.621339999998</v>
      </c>
      <c r="R25" s="21">
        <v>27515.915379999999</v>
      </c>
      <c r="S25" s="17" t="s">
        <v>20</v>
      </c>
      <c r="T25" s="1"/>
      <c r="U25" s="1"/>
      <c r="V25" s="171"/>
      <c r="X25" s="172"/>
      <c r="AA25" s="81"/>
    </row>
    <row r="26" spans="1:27" ht="18" customHeight="1" x14ac:dyDescent="0.2">
      <c r="A26" s="203" t="s">
        <v>33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5"/>
      <c r="T26" s="1"/>
      <c r="U26" s="1"/>
      <c r="V26" s="171"/>
      <c r="W26" s="3"/>
      <c r="X26" s="3"/>
    </row>
    <row r="27" spans="1:27" ht="38.25" x14ac:dyDescent="0.2">
      <c r="A27" s="64">
        <v>21</v>
      </c>
      <c r="B27" s="65" t="s">
        <v>13</v>
      </c>
      <c r="C27" s="100" t="s">
        <v>174</v>
      </c>
      <c r="D27" s="65" t="s">
        <v>15</v>
      </c>
      <c r="E27" s="114">
        <v>4.6100000000000003</v>
      </c>
      <c r="F27" s="66">
        <v>31.911999999999999</v>
      </c>
      <c r="G27" s="65" t="s">
        <v>186</v>
      </c>
      <c r="H27" s="67" t="s">
        <v>183</v>
      </c>
      <c r="I27" s="101">
        <v>44728</v>
      </c>
      <c r="J27" s="67">
        <v>44834</v>
      </c>
      <c r="K27" s="68" t="s">
        <v>138</v>
      </c>
      <c r="L27" s="153">
        <v>44855</v>
      </c>
      <c r="M27" s="30">
        <v>55648.576540000002</v>
      </c>
      <c r="N27" s="21">
        <f>P27</f>
        <v>55648.576540000002</v>
      </c>
      <c r="O27" s="9">
        <f t="shared" si="1"/>
        <v>100</v>
      </c>
      <c r="P27" s="21">
        <f>Q27+R27</f>
        <v>55648.576540000002</v>
      </c>
      <c r="Q27" s="21">
        <v>50968.169410000002</v>
      </c>
      <c r="R27" s="21">
        <v>4680.4071299999996</v>
      </c>
      <c r="S27" s="17" t="s">
        <v>20</v>
      </c>
      <c r="T27" s="1"/>
      <c r="U27" s="1"/>
      <c r="V27" s="171"/>
      <c r="X27" s="174" t="s">
        <v>302</v>
      </c>
      <c r="Y27" s="174">
        <v>292.15499999999997</v>
      </c>
      <c r="AA27" s="81"/>
    </row>
    <row r="28" spans="1:27" ht="38.25" x14ac:dyDescent="0.2">
      <c r="A28" s="64">
        <v>22</v>
      </c>
      <c r="B28" s="65" t="s">
        <v>13</v>
      </c>
      <c r="C28" s="100" t="s">
        <v>184</v>
      </c>
      <c r="D28" s="65" t="s">
        <v>15</v>
      </c>
      <c r="E28" s="114">
        <v>0.81</v>
      </c>
      <c r="F28" s="66">
        <v>7.2460000000000004</v>
      </c>
      <c r="G28" s="65" t="s">
        <v>17</v>
      </c>
      <c r="H28" s="67" t="s">
        <v>185</v>
      </c>
      <c r="I28" s="101">
        <v>44797</v>
      </c>
      <c r="J28" s="67">
        <v>44833</v>
      </c>
      <c r="K28" s="68" t="s">
        <v>138</v>
      </c>
      <c r="L28" s="153">
        <v>44868</v>
      </c>
      <c r="M28" s="30">
        <v>12459.741830000001</v>
      </c>
      <c r="N28" s="21">
        <f>P28</f>
        <v>12459.741829999999</v>
      </c>
      <c r="O28" s="9">
        <f t="shared" si="1"/>
        <v>99.999999999999986</v>
      </c>
      <c r="P28" s="21">
        <f>Q28+R28</f>
        <v>12459.741829999999</v>
      </c>
      <c r="Q28" s="21">
        <v>11434.54185</v>
      </c>
      <c r="R28" s="21">
        <v>1025.1999800000001</v>
      </c>
      <c r="S28" s="17" t="s">
        <v>20</v>
      </c>
      <c r="T28" s="1"/>
      <c r="U28" s="1"/>
      <c r="V28" s="171"/>
      <c r="X28" s="174" t="s">
        <v>302</v>
      </c>
      <c r="Y28" s="174">
        <v>109.023</v>
      </c>
      <c r="AA28" s="81"/>
    </row>
    <row r="29" spans="1:27" s="35" customFormat="1" ht="18" customHeight="1" x14ac:dyDescent="0.2">
      <c r="A29" s="210" t="s">
        <v>175</v>
      </c>
      <c r="B29" s="210"/>
      <c r="C29" s="210"/>
      <c r="D29" s="210"/>
      <c r="E29" s="115">
        <f>E6+E7+E8+E9+E10+E11+E12+E13+E14+E15+E16+E17+E18+E19+E20+E21+E22+E23+E24+E25+E27+E28</f>
        <v>115.755</v>
      </c>
      <c r="F29" s="104">
        <f>F6+F7+F8+F9+F10+F11+F12+F13+F14+F15+F16+F17+F18+F19+F20+F21+F22+F23+F24+F25+F27+F28</f>
        <v>840.04100000000005</v>
      </c>
      <c r="G29" s="18" t="s">
        <v>20</v>
      </c>
      <c r="H29" s="18" t="s">
        <v>20</v>
      </c>
      <c r="I29" s="18" t="s">
        <v>20</v>
      </c>
      <c r="J29" s="18" t="s">
        <v>20</v>
      </c>
      <c r="K29" s="18" t="s">
        <v>20</v>
      </c>
      <c r="L29" s="18" t="s">
        <v>20</v>
      </c>
      <c r="M29" s="105">
        <f>M6+M7+M8+M9+M10+M11+M12+M13+M14+M15+M16+M17+M18+M19+M20+M21+M22+M23+M24+M25+M27+M28</f>
        <v>1313662.3268799996</v>
      </c>
      <c r="N29" s="105">
        <f>N6+N7+N8+N9+N10+N11+N12+N13+N14+N15+N16+N17+N18+N19+N20+N21+N22+N23+N24+N25+N27+N28</f>
        <v>1313662.3268799996</v>
      </c>
      <c r="O29" s="9" t="s">
        <v>20</v>
      </c>
      <c r="P29" s="105">
        <f>P6+P7+P8+P9+P10+P11+P12+P13+P14+P15+P16+P17+P18+P19+P20+P21+P22+P23+P24+P25+P27+P28</f>
        <v>1313662.3268799996</v>
      </c>
      <c r="Q29" s="63">
        <f>Q6+Q7+Q8+Q9+Q10+Q11+Q12+Q13+Q14+Q15+Q16+Q17+Q18+Q19+Q20+Q21+Q22+Q23+Q24+Q25+Q27+Q28</f>
        <v>292339.72076999996</v>
      </c>
      <c r="R29" s="63">
        <f>R6+R7+R8+R9+R10+R11+R12+R13+R14+R15+R16+R17+R18+R19+R20+R21+R22+R23+R24+R25+R27+R28</f>
        <v>1021322.6061099998</v>
      </c>
      <c r="S29" s="1" t="s">
        <v>20</v>
      </c>
      <c r="T29" s="1"/>
      <c r="U29" s="1"/>
      <c r="V29" s="177"/>
      <c r="W29" s="178"/>
      <c r="X29" s="178"/>
    </row>
    <row r="30" spans="1:27" ht="30.75" customHeight="1" x14ac:dyDescent="0.2">
      <c r="A30" s="207" t="s">
        <v>140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10"/>
      <c r="U30" s="10"/>
    </row>
    <row r="31" spans="1:27" ht="51.75" customHeight="1" x14ac:dyDescent="0.2">
      <c r="A31" s="64">
        <v>23</v>
      </c>
      <c r="B31" s="65" t="s">
        <v>13</v>
      </c>
      <c r="C31" s="100" t="s">
        <v>180</v>
      </c>
      <c r="D31" s="65" t="s">
        <v>15</v>
      </c>
      <c r="E31" s="114">
        <v>27.8</v>
      </c>
      <c r="F31" s="66" t="s">
        <v>20</v>
      </c>
      <c r="G31" s="65" t="s">
        <v>160</v>
      </c>
      <c r="H31" s="67" t="s">
        <v>170</v>
      </c>
      <c r="I31" s="101">
        <v>44712</v>
      </c>
      <c r="J31" s="67">
        <v>44887</v>
      </c>
      <c r="K31" s="68" t="s">
        <v>138</v>
      </c>
      <c r="L31" s="154">
        <v>44889</v>
      </c>
      <c r="M31" s="12">
        <v>18045.521000000001</v>
      </c>
      <c r="N31" s="21">
        <f>P31</f>
        <v>18045.521000000001</v>
      </c>
      <c r="O31" s="41">
        <f t="shared" si="1"/>
        <v>100</v>
      </c>
      <c r="P31" s="21">
        <f>Q31+R31</f>
        <v>18045.521000000001</v>
      </c>
      <c r="Q31" s="40">
        <v>15738.271000000001</v>
      </c>
      <c r="R31" s="40">
        <v>2307.25</v>
      </c>
      <c r="S31" s="99"/>
      <c r="T31" s="1"/>
      <c r="U31" s="1"/>
      <c r="V31" s="190">
        <v>18413.976999999999</v>
      </c>
      <c r="W31" s="191">
        <f>V31-M31</f>
        <v>368.45599999999831</v>
      </c>
      <c r="X31" s="190" t="s">
        <v>298</v>
      </c>
      <c r="Z31" s="172"/>
      <c r="AA31" s="172"/>
    </row>
    <row r="32" spans="1:27" ht="51.75" customHeight="1" x14ac:dyDescent="0.2">
      <c r="A32" s="64">
        <v>24</v>
      </c>
      <c r="B32" s="65" t="s">
        <v>13</v>
      </c>
      <c r="C32" s="100" t="s">
        <v>181</v>
      </c>
      <c r="D32" s="65" t="s">
        <v>15</v>
      </c>
      <c r="E32" s="114">
        <v>21.15</v>
      </c>
      <c r="F32" s="66" t="s">
        <v>20</v>
      </c>
      <c r="G32" s="65" t="s">
        <v>149</v>
      </c>
      <c r="H32" s="67" t="s">
        <v>152</v>
      </c>
      <c r="I32" s="101">
        <v>44678</v>
      </c>
      <c r="J32" s="67">
        <v>44895</v>
      </c>
      <c r="K32" s="68" t="s">
        <v>138</v>
      </c>
      <c r="L32" s="154">
        <v>44889</v>
      </c>
      <c r="M32" s="12">
        <v>17093.095799999999</v>
      </c>
      <c r="N32" s="21">
        <f>P32</f>
        <v>17093.095799999999</v>
      </c>
      <c r="O32" s="9">
        <f t="shared" si="1"/>
        <v>100</v>
      </c>
      <c r="P32" s="21">
        <f>Q32</f>
        <v>17093.095799999999</v>
      </c>
      <c r="Q32" s="40">
        <v>17093.095799999999</v>
      </c>
      <c r="R32" s="17"/>
      <c r="S32" s="17"/>
      <c r="T32" s="1"/>
      <c r="U32" s="1"/>
      <c r="V32" s="190">
        <v>17223.946800000002</v>
      </c>
      <c r="W32" s="191">
        <v>130.851</v>
      </c>
      <c r="X32" s="190" t="s">
        <v>298</v>
      </c>
      <c r="Y32" s="192"/>
      <c r="Z32" s="172"/>
      <c r="AA32" s="172"/>
    </row>
    <row r="33" spans="1:59" ht="49.5" customHeight="1" x14ac:dyDescent="0.2">
      <c r="A33" s="64">
        <v>25</v>
      </c>
      <c r="B33" s="65" t="s">
        <v>13</v>
      </c>
      <c r="C33" s="100" t="s">
        <v>182</v>
      </c>
      <c r="D33" s="65" t="s">
        <v>15</v>
      </c>
      <c r="E33" s="114">
        <v>36.6</v>
      </c>
      <c r="F33" s="66" t="s">
        <v>20</v>
      </c>
      <c r="G33" s="65" t="s">
        <v>149</v>
      </c>
      <c r="H33" s="67" t="s">
        <v>159</v>
      </c>
      <c r="I33" s="101">
        <v>44706</v>
      </c>
      <c r="J33" s="67">
        <v>44895</v>
      </c>
      <c r="K33" s="68" t="s">
        <v>138</v>
      </c>
      <c r="L33" s="154">
        <v>44889</v>
      </c>
      <c r="M33" s="12">
        <v>49924.326999999997</v>
      </c>
      <c r="N33" s="21">
        <f>P33</f>
        <v>49924.326999999997</v>
      </c>
      <c r="O33" s="9">
        <f t="shared" si="1"/>
        <v>100</v>
      </c>
      <c r="P33" s="21">
        <f>Q33+R33</f>
        <v>49924.326999999997</v>
      </c>
      <c r="Q33" s="21">
        <v>36372.622629999998</v>
      </c>
      <c r="R33" s="108">
        <v>13551.704369999999</v>
      </c>
      <c r="S33" s="17"/>
      <c r="T33" s="1"/>
      <c r="U33" s="1"/>
      <c r="V33" s="190">
        <v>50098.612000000001</v>
      </c>
      <c r="W33" s="191">
        <v>174.285</v>
      </c>
      <c r="X33" s="190" t="s">
        <v>298</v>
      </c>
      <c r="Y33" s="192"/>
      <c r="Z33" s="172"/>
      <c r="AA33" s="172"/>
    </row>
    <row r="34" spans="1:59" ht="61.5" customHeight="1" x14ac:dyDescent="0.2">
      <c r="A34" s="64">
        <v>26</v>
      </c>
      <c r="B34" s="65" t="s">
        <v>13</v>
      </c>
      <c r="C34" s="100" t="s">
        <v>179</v>
      </c>
      <c r="D34" s="65" t="s">
        <v>15</v>
      </c>
      <c r="E34" s="114">
        <v>21.15</v>
      </c>
      <c r="F34" s="66" t="s">
        <v>20</v>
      </c>
      <c r="G34" s="65" t="s">
        <v>149</v>
      </c>
      <c r="H34" s="67" t="s">
        <v>151</v>
      </c>
      <c r="I34" s="101">
        <v>44678</v>
      </c>
      <c r="J34" s="67">
        <v>44880</v>
      </c>
      <c r="K34" s="68" t="s">
        <v>138</v>
      </c>
      <c r="L34" s="154">
        <v>44889</v>
      </c>
      <c r="M34" s="12">
        <v>27095.1898</v>
      </c>
      <c r="N34" s="7">
        <f>P34</f>
        <v>27095.1898</v>
      </c>
      <c r="O34" s="9">
        <f t="shared" si="1"/>
        <v>100</v>
      </c>
      <c r="P34" s="7">
        <f>Q34</f>
        <v>27095.1898</v>
      </c>
      <c r="Q34" s="40">
        <v>27095.1898</v>
      </c>
      <c r="R34" s="17"/>
      <c r="S34" s="17"/>
      <c r="T34" s="1"/>
      <c r="U34" s="1"/>
      <c r="V34" s="190">
        <v>27203.286800000002</v>
      </c>
      <c r="W34" s="191">
        <v>108.09699999999999</v>
      </c>
      <c r="X34" s="190" t="s">
        <v>298</v>
      </c>
      <c r="Y34" s="193">
        <v>5.4249999999999998</v>
      </c>
      <c r="Z34" s="172">
        <f>W23+W24+W25+W31+W32+W33+W34+W27</f>
        <v>781.68899999999826</v>
      </c>
      <c r="AA34" s="172"/>
    </row>
    <row r="35" spans="1:59" s="19" customFormat="1" ht="26.25" customHeight="1" x14ac:dyDescent="0.2">
      <c r="A35" s="210" t="s">
        <v>127</v>
      </c>
      <c r="B35" s="210"/>
      <c r="C35" s="210"/>
      <c r="D35" s="210"/>
      <c r="E35" s="25">
        <f>E31+E32+E33+E34</f>
        <v>106.70000000000002</v>
      </c>
      <c r="F35" s="25" t="s">
        <v>20</v>
      </c>
      <c r="G35" s="1"/>
      <c r="H35" s="1"/>
      <c r="I35" s="1"/>
      <c r="J35" s="1"/>
      <c r="K35" s="1"/>
      <c r="L35" s="1"/>
      <c r="M35" s="23">
        <f>M31+M32+M33+M34</f>
        <v>112158.1336</v>
      </c>
      <c r="N35" s="23">
        <f>N31+N32+N33+N34</f>
        <v>112158.1336</v>
      </c>
      <c r="O35" s="9" t="s">
        <v>20</v>
      </c>
      <c r="P35" s="23">
        <f>P31+P32+P33+P34</f>
        <v>112158.1336</v>
      </c>
      <c r="Q35" s="23">
        <f>Q31+Q32+Q33+Q34</f>
        <v>96299.179230000009</v>
      </c>
      <c r="R35" s="23">
        <f>R31+R32+R33+R34</f>
        <v>15858.954369999999</v>
      </c>
      <c r="S35" s="23">
        <f>S31+S32+S33+S34</f>
        <v>0</v>
      </c>
      <c r="T35" s="1"/>
      <c r="U35" s="1"/>
      <c r="V35" s="179"/>
      <c r="W35" s="35"/>
      <c r="X35" s="35"/>
      <c r="Y35" s="35"/>
      <c r="Z35" s="180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</row>
    <row r="36" spans="1:59" ht="30.75" customHeight="1" x14ac:dyDescent="0.2">
      <c r="A36" s="10" t="s">
        <v>59</v>
      </c>
      <c r="B36" s="10"/>
      <c r="C36" s="10"/>
      <c r="D36" s="10"/>
      <c r="E36" s="116"/>
      <c r="F36" s="10"/>
      <c r="G36" s="10"/>
      <c r="H36" s="56"/>
      <c r="I36" s="56"/>
      <c r="J36" s="56"/>
      <c r="K36" s="56"/>
      <c r="L36" s="155"/>
      <c r="M36" s="57"/>
      <c r="N36" s="57"/>
      <c r="O36" s="58"/>
      <c r="P36" s="57"/>
      <c r="Q36" s="59"/>
      <c r="R36" s="59"/>
      <c r="S36" s="59"/>
      <c r="T36" s="10"/>
      <c r="U36" s="10"/>
      <c r="Z36" s="172"/>
    </row>
    <row r="37" spans="1:59" ht="38.25" x14ac:dyDescent="0.2">
      <c r="A37" s="64">
        <v>27</v>
      </c>
      <c r="B37" s="65" t="s">
        <v>13</v>
      </c>
      <c r="C37" s="100" t="s">
        <v>190</v>
      </c>
      <c r="D37" s="65" t="s">
        <v>15</v>
      </c>
      <c r="E37" s="114" t="s">
        <v>20</v>
      </c>
      <c r="F37" s="66" t="s">
        <v>20</v>
      </c>
      <c r="G37" s="65" t="s">
        <v>19</v>
      </c>
      <c r="H37" s="67" t="s">
        <v>28</v>
      </c>
      <c r="I37" s="101">
        <v>44562</v>
      </c>
      <c r="J37" s="67">
        <v>44926</v>
      </c>
      <c r="K37" s="68" t="s">
        <v>138</v>
      </c>
      <c r="L37" s="153">
        <v>44832</v>
      </c>
      <c r="M37" s="21">
        <v>549.62630999999999</v>
      </c>
      <c r="N37" s="7">
        <f t="shared" ref="N37:N44" si="5">P37</f>
        <v>549.62630999999999</v>
      </c>
      <c r="O37" s="9">
        <f t="shared" ref="O37:O45" si="6">N37/M37*100</f>
        <v>100</v>
      </c>
      <c r="P37" s="7">
        <f t="shared" ref="P37:P44" si="7">R37</f>
        <v>549.62630999999999</v>
      </c>
      <c r="Q37" s="17" t="s">
        <v>20</v>
      </c>
      <c r="R37" s="21">
        <v>549.62630999999999</v>
      </c>
      <c r="S37" s="17" t="s">
        <v>20</v>
      </c>
      <c r="T37" s="45" t="s">
        <v>20</v>
      </c>
      <c r="U37" s="45" t="s">
        <v>20</v>
      </c>
    </row>
    <row r="38" spans="1:59" ht="51" customHeight="1" x14ac:dyDescent="0.2">
      <c r="A38" s="64">
        <v>28</v>
      </c>
      <c r="B38" s="65" t="s">
        <v>13</v>
      </c>
      <c r="C38" s="100" t="s">
        <v>27</v>
      </c>
      <c r="D38" s="65" t="s">
        <v>15</v>
      </c>
      <c r="E38" s="114" t="s">
        <v>20</v>
      </c>
      <c r="F38" s="66" t="s">
        <v>20</v>
      </c>
      <c r="G38" s="65" t="s">
        <v>19</v>
      </c>
      <c r="H38" s="67" t="s">
        <v>29</v>
      </c>
      <c r="I38" s="101">
        <v>44562</v>
      </c>
      <c r="J38" s="67">
        <v>44926</v>
      </c>
      <c r="K38" s="68" t="s">
        <v>138</v>
      </c>
      <c r="L38" s="153">
        <v>44862</v>
      </c>
      <c r="M38" s="22">
        <v>626.79427999999996</v>
      </c>
      <c r="N38" s="7">
        <f t="shared" si="5"/>
        <v>626.79427999999996</v>
      </c>
      <c r="O38" s="9">
        <f t="shared" si="6"/>
        <v>100</v>
      </c>
      <c r="P38" s="7">
        <f t="shared" si="7"/>
        <v>626.79427999999996</v>
      </c>
      <c r="Q38" s="17" t="s">
        <v>20</v>
      </c>
      <c r="R38" s="22">
        <v>626.79427999999996</v>
      </c>
      <c r="S38" s="17" t="s">
        <v>20</v>
      </c>
      <c r="T38" s="45" t="s">
        <v>20</v>
      </c>
      <c r="U38" s="45" t="s">
        <v>20</v>
      </c>
    </row>
    <row r="39" spans="1:59" ht="51" customHeight="1" x14ac:dyDescent="0.2">
      <c r="A39" s="64">
        <v>29</v>
      </c>
      <c r="B39" s="65" t="s">
        <v>13</v>
      </c>
      <c r="C39" s="100" t="s">
        <v>189</v>
      </c>
      <c r="D39" s="65" t="s">
        <v>15</v>
      </c>
      <c r="E39" s="114" t="s">
        <v>20</v>
      </c>
      <c r="F39" s="66" t="s">
        <v>20</v>
      </c>
      <c r="G39" s="65" t="s">
        <v>19</v>
      </c>
      <c r="H39" s="67" t="s">
        <v>30</v>
      </c>
      <c r="I39" s="101">
        <v>44562</v>
      </c>
      <c r="J39" s="67">
        <v>44926</v>
      </c>
      <c r="K39" s="68" t="s">
        <v>138</v>
      </c>
      <c r="L39" s="153">
        <v>44832</v>
      </c>
      <c r="M39" s="22">
        <v>344.34719999999999</v>
      </c>
      <c r="N39" s="7">
        <f t="shared" si="5"/>
        <v>344.34719999999999</v>
      </c>
      <c r="O39" s="9">
        <f t="shared" si="6"/>
        <v>100</v>
      </c>
      <c r="P39" s="7">
        <f t="shared" si="7"/>
        <v>344.34719999999999</v>
      </c>
      <c r="Q39" s="17" t="s">
        <v>20</v>
      </c>
      <c r="R39" s="22">
        <v>344.34719999999999</v>
      </c>
      <c r="S39" s="17" t="s">
        <v>20</v>
      </c>
      <c r="T39" s="45" t="s">
        <v>20</v>
      </c>
      <c r="U39" s="45" t="s">
        <v>20</v>
      </c>
    </row>
    <row r="40" spans="1:59" ht="51" customHeight="1" x14ac:dyDescent="0.2">
      <c r="A40" s="64">
        <v>30</v>
      </c>
      <c r="B40" s="65" t="s">
        <v>13</v>
      </c>
      <c r="C40" s="100" t="s">
        <v>191</v>
      </c>
      <c r="D40" s="65" t="s">
        <v>15</v>
      </c>
      <c r="E40" s="114" t="s">
        <v>20</v>
      </c>
      <c r="F40" s="66" t="s">
        <v>20</v>
      </c>
      <c r="G40" s="65" t="s">
        <v>17</v>
      </c>
      <c r="H40" s="67" t="s">
        <v>31</v>
      </c>
      <c r="I40" s="101">
        <v>44562</v>
      </c>
      <c r="J40" s="67">
        <v>44926</v>
      </c>
      <c r="K40" s="68" t="s">
        <v>138</v>
      </c>
      <c r="L40" s="153">
        <v>44865</v>
      </c>
      <c r="M40" s="22">
        <v>185.73818</v>
      </c>
      <c r="N40" s="7">
        <f t="shared" si="5"/>
        <v>185.73818</v>
      </c>
      <c r="O40" s="9">
        <f t="shared" si="6"/>
        <v>100</v>
      </c>
      <c r="P40" s="7">
        <f t="shared" si="7"/>
        <v>185.73818</v>
      </c>
      <c r="Q40" s="17" t="s">
        <v>20</v>
      </c>
      <c r="R40" s="22">
        <v>185.73818</v>
      </c>
      <c r="S40" s="17" t="s">
        <v>20</v>
      </c>
      <c r="T40" s="45" t="s">
        <v>20</v>
      </c>
      <c r="U40" s="45" t="s">
        <v>20</v>
      </c>
    </row>
    <row r="41" spans="1:59" ht="51" customHeight="1" x14ac:dyDescent="0.2">
      <c r="A41" s="64">
        <v>31</v>
      </c>
      <c r="B41" s="65" t="s">
        <v>13</v>
      </c>
      <c r="C41" s="100" t="s">
        <v>192</v>
      </c>
      <c r="D41" s="65" t="s">
        <v>15</v>
      </c>
      <c r="E41" s="114" t="s">
        <v>20</v>
      </c>
      <c r="F41" s="66" t="s">
        <v>20</v>
      </c>
      <c r="G41" s="65" t="s">
        <v>17</v>
      </c>
      <c r="H41" s="67" t="s">
        <v>32</v>
      </c>
      <c r="I41" s="101">
        <v>44562</v>
      </c>
      <c r="J41" s="67">
        <v>44926</v>
      </c>
      <c r="K41" s="68" t="s">
        <v>138</v>
      </c>
      <c r="L41" s="153">
        <v>44865</v>
      </c>
      <c r="M41" s="22">
        <v>150.68516</v>
      </c>
      <c r="N41" s="7">
        <f t="shared" si="5"/>
        <v>150.68516</v>
      </c>
      <c r="O41" s="9">
        <f t="shared" si="6"/>
        <v>100</v>
      </c>
      <c r="P41" s="7">
        <f t="shared" si="7"/>
        <v>150.68516</v>
      </c>
      <c r="Q41" s="17" t="s">
        <v>20</v>
      </c>
      <c r="R41" s="22">
        <v>150.68516</v>
      </c>
      <c r="S41" s="17" t="s">
        <v>20</v>
      </c>
      <c r="T41" s="45" t="s">
        <v>20</v>
      </c>
      <c r="U41" s="45" t="s">
        <v>20</v>
      </c>
    </row>
    <row r="42" spans="1:59" ht="51" customHeight="1" x14ac:dyDescent="0.2">
      <c r="A42" s="64">
        <v>32</v>
      </c>
      <c r="B42" s="65" t="s">
        <v>13</v>
      </c>
      <c r="C42" s="100" t="s">
        <v>14</v>
      </c>
      <c r="D42" s="65" t="s">
        <v>15</v>
      </c>
      <c r="E42" s="114" t="s">
        <v>20</v>
      </c>
      <c r="F42" s="66" t="s">
        <v>20</v>
      </c>
      <c r="G42" s="65" t="s">
        <v>18</v>
      </c>
      <c r="H42" s="67" t="s">
        <v>38</v>
      </c>
      <c r="I42" s="101">
        <v>44562</v>
      </c>
      <c r="J42" s="67">
        <v>44926</v>
      </c>
      <c r="K42" s="68" t="s">
        <v>138</v>
      </c>
      <c r="L42" s="153">
        <v>44865</v>
      </c>
      <c r="M42" s="22">
        <v>139.34635</v>
      </c>
      <c r="N42" s="7">
        <f t="shared" si="5"/>
        <v>139.34635</v>
      </c>
      <c r="O42" s="9">
        <f t="shared" si="6"/>
        <v>100</v>
      </c>
      <c r="P42" s="7">
        <f t="shared" si="7"/>
        <v>139.34635</v>
      </c>
      <c r="Q42" s="17" t="s">
        <v>20</v>
      </c>
      <c r="R42" s="22">
        <v>139.34635</v>
      </c>
      <c r="S42" s="17" t="s">
        <v>20</v>
      </c>
      <c r="T42" s="45"/>
      <c r="U42" s="45"/>
    </row>
    <row r="43" spans="1:59" ht="51" customHeight="1" x14ac:dyDescent="0.2">
      <c r="A43" s="64">
        <v>33</v>
      </c>
      <c r="B43" s="65" t="s">
        <v>13</v>
      </c>
      <c r="C43" s="100" t="s">
        <v>60</v>
      </c>
      <c r="D43" s="65" t="s">
        <v>15</v>
      </c>
      <c r="E43" s="114" t="s">
        <v>20</v>
      </c>
      <c r="F43" s="66" t="s">
        <v>20</v>
      </c>
      <c r="G43" s="65" t="s">
        <v>19</v>
      </c>
      <c r="H43" s="67" t="s">
        <v>62</v>
      </c>
      <c r="I43" s="101">
        <v>44562</v>
      </c>
      <c r="J43" s="67">
        <v>44926</v>
      </c>
      <c r="K43" s="68" t="s">
        <v>138</v>
      </c>
      <c r="L43" s="153">
        <v>44862</v>
      </c>
      <c r="M43" s="22">
        <v>127.09054999999999</v>
      </c>
      <c r="N43" s="7">
        <f t="shared" si="5"/>
        <v>127.09054999999999</v>
      </c>
      <c r="O43" s="9">
        <f t="shared" si="6"/>
        <v>100</v>
      </c>
      <c r="P43" s="7">
        <f t="shared" si="7"/>
        <v>127.09054999999999</v>
      </c>
      <c r="Q43" s="17" t="s">
        <v>20</v>
      </c>
      <c r="R43" s="22">
        <v>127.09054999999999</v>
      </c>
      <c r="S43" s="17" t="s">
        <v>20</v>
      </c>
      <c r="T43" s="45"/>
      <c r="U43" s="45"/>
    </row>
    <row r="44" spans="1:59" ht="51" customHeight="1" x14ac:dyDescent="0.2">
      <c r="A44" s="64">
        <v>34</v>
      </c>
      <c r="B44" s="65" t="s">
        <v>13</v>
      </c>
      <c r="C44" s="100" t="s">
        <v>61</v>
      </c>
      <c r="D44" s="65" t="s">
        <v>15</v>
      </c>
      <c r="E44" s="114" t="s">
        <v>20</v>
      </c>
      <c r="F44" s="66" t="s">
        <v>20</v>
      </c>
      <c r="G44" s="65" t="s">
        <v>17</v>
      </c>
      <c r="H44" s="67" t="s">
        <v>63</v>
      </c>
      <c r="I44" s="101">
        <v>44562</v>
      </c>
      <c r="J44" s="67">
        <v>44926</v>
      </c>
      <c r="K44" s="68" t="s">
        <v>138</v>
      </c>
      <c r="L44" s="153">
        <v>44862</v>
      </c>
      <c r="M44" s="22">
        <v>111.49365</v>
      </c>
      <c r="N44" s="7">
        <f t="shared" si="5"/>
        <v>111.49365</v>
      </c>
      <c r="O44" s="9">
        <f t="shared" si="6"/>
        <v>100</v>
      </c>
      <c r="P44" s="7">
        <f t="shared" si="7"/>
        <v>111.49365</v>
      </c>
      <c r="Q44" s="17" t="s">
        <v>20</v>
      </c>
      <c r="R44" s="22">
        <v>111.49365</v>
      </c>
      <c r="S44" s="17" t="s">
        <v>20</v>
      </c>
      <c r="T44" s="45"/>
      <c r="U44" s="45"/>
    </row>
    <row r="45" spans="1:59" x14ac:dyDescent="0.2">
      <c r="A45" s="210" t="s">
        <v>96</v>
      </c>
      <c r="B45" s="210"/>
      <c r="C45" s="210"/>
      <c r="D45" s="210"/>
      <c r="E45" s="46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8" t="s">
        <v>20</v>
      </c>
      <c r="K45" s="18" t="s">
        <v>20</v>
      </c>
      <c r="L45" s="18" t="s">
        <v>20</v>
      </c>
      <c r="M45" s="23">
        <f>SUM(M37:M44)</f>
        <v>2235.1216799999997</v>
      </c>
      <c r="N45" s="23">
        <f>SUM(N37:N44)</f>
        <v>2235.1216799999997</v>
      </c>
      <c r="O45" s="9">
        <f t="shared" si="6"/>
        <v>100</v>
      </c>
      <c r="P45" s="23">
        <f>SUM(P37:P44)</f>
        <v>2235.1216799999997</v>
      </c>
      <c r="Q45" s="23">
        <f>SUM(Q37:Q44)</f>
        <v>0</v>
      </c>
      <c r="R45" s="23">
        <f>SUM(R37:R44)</f>
        <v>2235.1216799999997</v>
      </c>
      <c r="S45" s="23">
        <f>SUM(S37:S44)</f>
        <v>0</v>
      </c>
      <c r="T45" s="45"/>
      <c r="U45" s="45"/>
    </row>
    <row r="46" spans="1:59" ht="28.5" customHeight="1" x14ac:dyDescent="0.2">
      <c r="A46" s="210" t="s">
        <v>136</v>
      </c>
      <c r="B46" s="210"/>
      <c r="C46" s="210"/>
      <c r="D46" s="210"/>
      <c r="E46" s="25">
        <f>E29</f>
        <v>115.755</v>
      </c>
      <c r="F46" s="25">
        <f>F29</f>
        <v>840.04100000000005</v>
      </c>
      <c r="G46" s="25" t="s">
        <v>20</v>
      </c>
      <c r="H46" s="25" t="s">
        <v>20</v>
      </c>
      <c r="I46" s="25" t="s">
        <v>20</v>
      </c>
      <c r="J46" s="25" t="s">
        <v>20</v>
      </c>
      <c r="K46" s="25" t="s">
        <v>20</v>
      </c>
      <c r="L46" s="25" t="s">
        <v>20</v>
      </c>
      <c r="M46" s="23">
        <f>M29+M35+M45</f>
        <v>1428055.5821599998</v>
      </c>
      <c r="N46" s="23">
        <f>N29+N35+N45</f>
        <v>1428055.5821599998</v>
      </c>
      <c r="O46" s="9" t="s">
        <v>20</v>
      </c>
      <c r="P46" s="23">
        <f>P29+P35+P45</f>
        <v>1428055.5821599998</v>
      </c>
      <c r="Q46" s="23">
        <f>Q29+Q35+Q45</f>
        <v>388638.89999999997</v>
      </c>
      <c r="R46" s="23">
        <f>R29+R35+R45</f>
        <v>1039416.6821599999</v>
      </c>
      <c r="S46" s="23">
        <f>SUM(S38:S45)</f>
        <v>0</v>
      </c>
      <c r="T46" s="31"/>
      <c r="U46" s="31"/>
    </row>
    <row r="47" spans="1:59" ht="34.5" customHeight="1" x14ac:dyDescent="0.2">
      <c r="A47" s="10" t="s">
        <v>34</v>
      </c>
      <c r="B47" s="69"/>
      <c r="C47" s="70"/>
      <c r="D47" s="70"/>
      <c r="E47" s="117"/>
      <c r="F47" s="70"/>
      <c r="G47" s="70"/>
      <c r="H47" s="70"/>
      <c r="I47" s="70"/>
      <c r="J47" s="70"/>
      <c r="K47" s="70"/>
      <c r="L47" s="156"/>
      <c r="M47" s="70"/>
      <c r="N47" s="70"/>
      <c r="O47" s="92"/>
      <c r="P47" s="70"/>
      <c r="Q47" s="70"/>
      <c r="R47" s="70"/>
      <c r="S47" s="71"/>
      <c r="T47" s="60"/>
      <c r="U47" s="60"/>
    </row>
    <row r="48" spans="1:59" ht="18" customHeight="1" x14ac:dyDescent="0.2">
      <c r="A48" s="212" t="s">
        <v>39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4"/>
      <c r="T48" s="60"/>
      <c r="U48" s="60"/>
    </row>
    <row r="49" spans="1:59" ht="25.5" x14ac:dyDescent="0.2">
      <c r="A49" s="64">
        <v>35</v>
      </c>
      <c r="B49" s="65" t="s">
        <v>13</v>
      </c>
      <c r="C49" s="65" t="s">
        <v>119</v>
      </c>
      <c r="D49" s="65" t="s">
        <v>16</v>
      </c>
      <c r="E49" s="114">
        <v>1.0169999999999999</v>
      </c>
      <c r="F49" s="66">
        <v>22.859000000000002</v>
      </c>
      <c r="G49" s="65" t="s">
        <v>64</v>
      </c>
      <c r="H49" s="65" t="s">
        <v>66</v>
      </c>
      <c r="I49" s="67">
        <v>44452</v>
      </c>
      <c r="J49" s="67">
        <v>44550</v>
      </c>
      <c r="K49" s="68" t="s">
        <v>138</v>
      </c>
      <c r="L49" s="153">
        <v>44589</v>
      </c>
      <c r="M49" s="14">
        <v>40306.353629999998</v>
      </c>
      <c r="N49" s="14">
        <f t="shared" ref="N49:N55" si="8">P49</f>
        <v>40306.353629999998</v>
      </c>
      <c r="O49" s="41">
        <f t="shared" ref="O49:O63" si="9">N49/M49*100</f>
        <v>100</v>
      </c>
      <c r="P49" s="14">
        <f>R49+S49</f>
        <v>40306.353629999998</v>
      </c>
      <c r="Q49" s="88"/>
      <c r="R49" s="12">
        <v>32245.082900000001</v>
      </c>
      <c r="S49" s="12">
        <v>8061.2707300000002</v>
      </c>
      <c r="T49" s="1"/>
      <c r="U49" s="1"/>
    </row>
    <row r="50" spans="1:59" ht="25.5" x14ac:dyDescent="0.2">
      <c r="A50" s="64">
        <v>36</v>
      </c>
      <c r="B50" s="65" t="s">
        <v>13</v>
      </c>
      <c r="C50" s="100" t="s">
        <v>118</v>
      </c>
      <c r="D50" s="65" t="s">
        <v>16</v>
      </c>
      <c r="E50" s="114">
        <v>0.34200000000000003</v>
      </c>
      <c r="F50" s="66">
        <v>8.3710000000000004</v>
      </c>
      <c r="G50" s="65" t="s">
        <v>18</v>
      </c>
      <c r="H50" s="67" t="s">
        <v>81</v>
      </c>
      <c r="I50" s="101">
        <v>44652</v>
      </c>
      <c r="J50" s="67">
        <v>44757</v>
      </c>
      <c r="K50" s="68" t="s">
        <v>138</v>
      </c>
      <c r="L50" s="153">
        <v>44792</v>
      </c>
      <c r="M50" s="14">
        <v>19101.164669999998</v>
      </c>
      <c r="N50" s="14">
        <f t="shared" si="8"/>
        <v>19101.164669999998</v>
      </c>
      <c r="O50" s="9">
        <f t="shared" si="9"/>
        <v>100</v>
      </c>
      <c r="P50" s="12">
        <f>R50+S50</f>
        <v>19101.164669999998</v>
      </c>
      <c r="Q50" s="12"/>
      <c r="R50" s="12">
        <v>15280.93174</v>
      </c>
      <c r="S50" s="12">
        <v>3820.2329300000001</v>
      </c>
      <c r="T50" s="1"/>
      <c r="U50" s="1"/>
    </row>
    <row r="51" spans="1:59" ht="25.5" x14ac:dyDescent="0.2">
      <c r="A51" s="64">
        <v>37</v>
      </c>
      <c r="B51" s="65" t="s">
        <v>13</v>
      </c>
      <c r="C51" s="100" t="s">
        <v>117</v>
      </c>
      <c r="D51" s="65" t="s">
        <v>16</v>
      </c>
      <c r="E51" s="114">
        <v>0.754</v>
      </c>
      <c r="F51" s="66">
        <v>16.248999999999999</v>
      </c>
      <c r="G51" s="65" t="s">
        <v>17</v>
      </c>
      <c r="H51" s="67" t="s">
        <v>80</v>
      </c>
      <c r="I51" s="101">
        <v>44652</v>
      </c>
      <c r="J51" s="67">
        <v>44757</v>
      </c>
      <c r="K51" s="68" t="s">
        <v>138</v>
      </c>
      <c r="L51" s="153">
        <v>44756</v>
      </c>
      <c r="M51" s="14">
        <v>24705.106469999999</v>
      </c>
      <c r="N51" s="14">
        <f t="shared" si="8"/>
        <v>24705.106469999999</v>
      </c>
      <c r="O51" s="9">
        <f t="shared" si="9"/>
        <v>100</v>
      </c>
      <c r="P51" s="12">
        <f>S51+R51</f>
        <v>24705.106469999999</v>
      </c>
      <c r="Q51" s="12"/>
      <c r="R51" s="12">
        <v>19764.085179999998</v>
      </c>
      <c r="S51" s="12">
        <v>4941.0212899999997</v>
      </c>
      <c r="T51" s="1"/>
      <c r="U51" s="1"/>
    </row>
    <row r="52" spans="1:59" ht="25.5" x14ac:dyDescent="0.2">
      <c r="A52" s="64">
        <v>38</v>
      </c>
      <c r="B52" s="65" t="s">
        <v>13</v>
      </c>
      <c r="C52" s="100" t="s">
        <v>116</v>
      </c>
      <c r="D52" s="65" t="s">
        <v>16</v>
      </c>
      <c r="E52" s="114">
        <v>0.64300000000000002</v>
      </c>
      <c r="F52" s="66">
        <v>11.83</v>
      </c>
      <c r="G52" s="65" t="s">
        <v>17</v>
      </c>
      <c r="H52" s="67" t="s">
        <v>87</v>
      </c>
      <c r="I52" s="101">
        <v>44652</v>
      </c>
      <c r="J52" s="67">
        <v>44757</v>
      </c>
      <c r="K52" s="68" t="s">
        <v>138</v>
      </c>
      <c r="L52" s="153">
        <v>44740</v>
      </c>
      <c r="M52" s="14">
        <v>15995.11382</v>
      </c>
      <c r="N52" s="14">
        <f t="shared" si="8"/>
        <v>15995.11382</v>
      </c>
      <c r="O52" s="9">
        <f t="shared" si="9"/>
        <v>100</v>
      </c>
      <c r="P52" s="12">
        <f>SUM(R52:S52)</f>
        <v>15995.11382</v>
      </c>
      <c r="Q52" s="12"/>
      <c r="R52" s="12">
        <v>12796.091060000001</v>
      </c>
      <c r="S52" s="12">
        <v>3199.0227599999998</v>
      </c>
      <c r="T52" s="1"/>
      <c r="U52" s="1"/>
    </row>
    <row r="53" spans="1:59" ht="25.5" x14ac:dyDescent="0.2">
      <c r="A53" s="64">
        <v>39</v>
      </c>
      <c r="B53" s="65" t="s">
        <v>13</v>
      </c>
      <c r="C53" s="100" t="s">
        <v>115</v>
      </c>
      <c r="D53" s="65" t="s">
        <v>16</v>
      </c>
      <c r="E53" s="114">
        <v>0.32979999999999998</v>
      </c>
      <c r="F53" s="66">
        <v>5.492</v>
      </c>
      <c r="G53" s="65" t="s">
        <v>47</v>
      </c>
      <c r="H53" s="67" t="s">
        <v>78</v>
      </c>
      <c r="I53" s="101">
        <v>44652</v>
      </c>
      <c r="J53" s="67">
        <v>44743</v>
      </c>
      <c r="K53" s="68" t="s">
        <v>138</v>
      </c>
      <c r="L53" s="153">
        <v>44757</v>
      </c>
      <c r="M53" s="14">
        <v>9034.7582500000008</v>
      </c>
      <c r="N53" s="14">
        <f t="shared" si="8"/>
        <v>9034.758249999999</v>
      </c>
      <c r="O53" s="9">
        <f t="shared" si="9"/>
        <v>99.999999999999972</v>
      </c>
      <c r="P53" s="12">
        <f>R53+S53</f>
        <v>9034.758249999999</v>
      </c>
      <c r="Q53" s="12"/>
      <c r="R53" s="12">
        <v>7227.8065999999999</v>
      </c>
      <c r="S53" s="12">
        <v>1806.95165</v>
      </c>
      <c r="T53" s="1"/>
      <c r="U53" s="1"/>
    </row>
    <row r="54" spans="1:59" ht="25.5" x14ac:dyDescent="0.2">
      <c r="A54" s="64">
        <v>40</v>
      </c>
      <c r="B54" s="65" t="s">
        <v>13</v>
      </c>
      <c r="C54" s="100" t="s">
        <v>114</v>
      </c>
      <c r="D54" s="65" t="s">
        <v>16</v>
      </c>
      <c r="E54" s="114">
        <v>0.91600000000000004</v>
      </c>
      <c r="F54" s="66">
        <v>10.215999999999999</v>
      </c>
      <c r="G54" s="65" t="s">
        <v>47</v>
      </c>
      <c r="H54" s="67" t="s">
        <v>74</v>
      </c>
      <c r="I54" s="101">
        <v>44652</v>
      </c>
      <c r="J54" s="67">
        <v>44757</v>
      </c>
      <c r="K54" s="68" t="s">
        <v>138</v>
      </c>
      <c r="L54" s="153">
        <v>44776</v>
      </c>
      <c r="M54" s="14">
        <v>21319.601999999999</v>
      </c>
      <c r="N54" s="14">
        <f t="shared" si="8"/>
        <v>21319.601999999999</v>
      </c>
      <c r="O54" s="9">
        <f t="shared" si="9"/>
        <v>100</v>
      </c>
      <c r="P54" s="12">
        <f>R54+S54</f>
        <v>21319.601999999999</v>
      </c>
      <c r="Q54" s="12"/>
      <c r="R54" s="12">
        <v>17055.6816</v>
      </c>
      <c r="S54" s="12">
        <v>4263.9204</v>
      </c>
      <c r="T54" s="1"/>
      <c r="U54" s="1"/>
      <c r="W54" s="81"/>
    </row>
    <row r="55" spans="1:59" s="102" customFormat="1" ht="25.5" x14ac:dyDescent="0.2">
      <c r="A55" s="64">
        <v>41</v>
      </c>
      <c r="B55" s="65" t="s">
        <v>13</v>
      </c>
      <c r="C55" s="100" t="s">
        <v>113</v>
      </c>
      <c r="D55" s="65" t="s">
        <v>16</v>
      </c>
      <c r="E55" s="114">
        <v>0.38</v>
      </c>
      <c r="F55" s="66">
        <v>4.4160000000000004</v>
      </c>
      <c r="G55" s="65" t="s">
        <v>18</v>
      </c>
      <c r="H55" s="67" t="s">
        <v>86</v>
      </c>
      <c r="I55" s="101">
        <v>44652</v>
      </c>
      <c r="J55" s="67">
        <v>44743</v>
      </c>
      <c r="K55" s="68" t="s">
        <v>138</v>
      </c>
      <c r="L55" s="153">
        <v>44732</v>
      </c>
      <c r="M55" s="30">
        <v>9050.2667700000002</v>
      </c>
      <c r="N55" s="14">
        <f t="shared" si="8"/>
        <v>9050.2667700000002</v>
      </c>
      <c r="O55" s="41">
        <f t="shared" si="9"/>
        <v>100</v>
      </c>
      <c r="P55" s="14">
        <f>R55+S55</f>
        <v>9050.2667700000002</v>
      </c>
      <c r="Q55" s="99"/>
      <c r="R55" s="21">
        <v>7240.21342</v>
      </c>
      <c r="S55" s="14">
        <v>1810.0533499999999</v>
      </c>
      <c r="T55" s="68"/>
      <c r="U55" s="68"/>
      <c r="V55" s="171"/>
      <c r="W55"/>
      <c r="X55" s="172"/>
      <c r="Y55"/>
      <c r="Z55"/>
      <c r="AA55" s="81"/>
    </row>
    <row r="56" spans="1:59" ht="27" customHeight="1" x14ac:dyDescent="0.2">
      <c r="A56" s="64">
        <v>42</v>
      </c>
      <c r="B56" s="65" t="s">
        <v>13</v>
      </c>
      <c r="C56" s="100" t="s">
        <v>206</v>
      </c>
      <c r="D56" s="65" t="s">
        <v>16</v>
      </c>
      <c r="E56" s="114">
        <v>0.40899999999999997</v>
      </c>
      <c r="F56" s="66">
        <v>4.25</v>
      </c>
      <c r="G56" s="65" t="s">
        <v>18</v>
      </c>
      <c r="H56" s="67" t="s">
        <v>79</v>
      </c>
      <c r="I56" s="101">
        <v>44652</v>
      </c>
      <c r="J56" s="67">
        <v>44743</v>
      </c>
      <c r="K56" s="68" t="s">
        <v>138</v>
      </c>
      <c r="L56" s="153">
        <v>44789</v>
      </c>
      <c r="M56" s="40">
        <v>7709.7676199999996</v>
      </c>
      <c r="N56" s="14">
        <f>P56</f>
        <v>7709.7676199999996</v>
      </c>
      <c r="O56" s="9">
        <f t="shared" si="9"/>
        <v>100</v>
      </c>
      <c r="P56" s="12">
        <f>R56+S56</f>
        <v>7709.7676199999996</v>
      </c>
      <c r="Q56" s="12"/>
      <c r="R56" s="12">
        <v>6167.8140899999999</v>
      </c>
      <c r="S56" s="12">
        <v>1541.95353</v>
      </c>
      <c r="T56" s="1"/>
      <c r="U56" s="1"/>
      <c r="W56" s="81"/>
    </row>
    <row r="57" spans="1:59" ht="38.25" x14ac:dyDescent="0.2">
      <c r="A57" s="64">
        <v>43</v>
      </c>
      <c r="B57" s="65" t="s">
        <v>13</v>
      </c>
      <c r="C57" s="100" t="s">
        <v>156</v>
      </c>
      <c r="D57" s="65" t="s">
        <v>16</v>
      </c>
      <c r="E57" s="114">
        <v>1.117</v>
      </c>
      <c r="F57" s="66">
        <v>11.606</v>
      </c>
      <c r="G57" s="65" t="s">
        <v>17</v>
      </c>
      <c r="H57" s="67" t="s">
        <v>83</v>
      </c>
      <c r="I57" s="101">
        <v>44652</v>
      </c>
      <c r="J57" s="67">
        <v>44757</v>
      </c>
      <c r="K57" s="68" t="s">
        <v>138</v>
      </c>
      <c r="L57" s="153">
        <v>44748</v>
      </c>
      <c r="M57" s="14">
        <v>18159.86147</v>
      </c>
      <c r="N57" s="14">
        <f t="shared" ref="N57:N63" si="10">P57</f>
        <v>18159.86147</v>
      </c>
      <c r="O57" s="9">
        <f t="shared" si="9"/>
        <v>100</v>
      </c>
      <c r="P57" s="14">
        <f>SUM(R57:S57)</f>
        <v>18159.86147</v>
      </c>
      <c r="Q57" s="12"/>
      <c r="R57" s="12">
        <v>14527.88918</v>
      </c>
      <c r="S57" s="14">
        <v>3631.9722900000002</v>
      </c>
      <c r="T57" s="1"/>
      <c r="U57" s="1"/>
    </row>
    <row r="58" spans="1:59" ht="25.5" x14ac:dyDescent="0.2">
      <c r="A58" s="64">
        <v>44</v>
      </c>
      <c r="B58" s="65" t="s">
        <v>13</v>
      </c>
      <c r="C58" s="65" t="s">
        <v>207</v>
      </c>
      <c r="D58" s="65" t="s">
        <v>16</v>
      </c>
      <c r="E58" s="114">
        <v>0.38300000000000001</v>
      </c>
      <c r="F58" s="66">
        <v>7.2430000000000003</v>
      </c>
      <c r="G58" s="65" t="s">
        <v>18</v>
      </c>
      <c r="H58" s="65" t="s">
        <v>82</v>
      </c>
      <c r="I58" s="67">
        <v>44652</v>
      </c>
      <c r="J58" s="67">
        <v>44743</v>
      </c>
      <c r="K58" s="68" t="s">
        <v>138</v>
      </c>
      <c r="L58" s="153">
        <v>44726</v>
      </c>
      <c r="M58" s="14">
        <v>9821.0812900000001</v>
      </c>
      <c r="N58" s="14">
        <f t="shared" si="10"/>
        <v>9821.0812900000001</v>
      </c>
      <c r="O58" s="41">
        <f t="shared" si="9"/>
        <v>100</v>
      </c>
      <c r="P58" s="14">
        <f t="shared" ref="P58:P63" si="11">R58+S58</f>
        <v>9821.0812900000001</v>
      </c>
      <c r="Q58" s="88"/>
      <c r="R58" s="12">
        <v>7856.8650299999999</v>
      </c>
      <c r="S58" s="12">
        <v>1964.2162599999999</v>
      </c>
      <c r="T58" s="1"/>
      <c r="U58" s="1"/>
    </row>
    <row r="59" spans="1:59" ht="25.5" x14ac:dyDescent="0.2">
      <c r="A59" s="64">
        <v>45</v>
      </c>
      <c r="B59" s="65" t="s">
        <v>13</v>
      </c>
      <c r="C59" s="100" t="s">
        <v>112</v>
      </c>
      <c r="D59" s="65" t="s">
        <v>16</v>
      </c>
      <c r="E59" s="114">
        <v>0.16</v>
      </c>
      <c r="F59" s="66">
        <v>2.4900000000000002</v>
      </c>
      <c r="G59" s="65" t="s">
        <v>76</v>
      </c>
      <c r="H59" s="67" t="s">
        <v>77</v>
      </c>
      <c r="I59" s="101">
        <v>44652</v>
      </c>
      <c r="J59" s="67">
        <v>44743</v>
      </c>
      <c r="K59" s="68" t="s">
        <v>138</v>
      </c>
      <c r="L59" s="153">
        <v>44748</v>
      </c>
      <c r="M59" s="40">
        <v>5826.1322700000001</v>
      </c>
      <c r="N59" s="14">
        <f t="shared" si="10"/>
        <v>5826.1322700000001</v>
      </c>
      <c r="O59" s="9">
        <f t="shared" si="9"/>
        <v>100</v>
      </c>
      <c r="P59" s="12">
        <f t="shared" si="11"/>
        <v>5826.1322700000001</v>
      </c>
      <c r="Q59" s="12"/>
      <c r="R59" s="12">
        <v>4660.9058199999999</v>
      </c>
      <c r="S59" s="12">
        <v>1165.2264500000001</v>
      </c>
      <c r="T59" s="1"/>
      <c r="U59" s="1"/>
    </row>
    <row r="60" spans="1:59" ht="25.5" x14ac:dyDescent="0.2">
      <c r="A60" s="64">
        <v>46</v>
      </c>
      <c r="B60" s="65" t="s">
        <v>13</v>
      </c>
      <c r="C60" s="65" t="s">
        <v>111</v>
      </c>
      <c r="D60" s="65" t="s">
        <v>16</v>
      </c>
      <c r="E60" s="114">
        <v>0.30199999999999999</v>
      </c>
      <c r="F60" s="66">
        <v>4.5199999999999996</v>
      </c>
      <c r="G60" s="65" t="s">
        <v>18</v>
      </c>
      <c r="H60" s="67" t="s">
        <v>85</v>
      </c>
      <c r="I60" s="101">
        <v>44652</v>
      </c>
      <c r="J60" s="67">
        <v>44743</v>
      </c>
      <c r="K60" s="68" t="s">
        <v>138</v>
      </c>
      <c r="L60" s="153">
        <v>44778</v>
      </c>
      <c r="M60" s="14">
        <v>6868.2158300000001</v>
      </c>
      <c r="N60" s="14">
        <f t="shared" si="10"/>
        <v>6868.2158300000001</v>
      </c>
      <c r="O60" s="9">
        <f t="shared" si="9"/>
        <v>100</v>
      </c>
      <c r="P60" s="12">
        <f t="shared" si="11"/>
        <v>6868.2158300000001</v>
      </c>
      <c r="Q60" s="12"/>
      <c r="R60" s="12">
        <v>5494.5726599999998</v>
      </c>
      <c r="S60" s="12">
        <v>1373.6431700000001</v>
      </c>
      <c r="T60" s="1"/>
      <c r="U60" s="1"/>
    </row>
    <row r="61" spans="1:59" ht="25.5" x14ac:dyDescent="0.2">
      <c r="A61" s="64">
        <v>47</v>
      </c>
      <c r="B61" s="65" t="s">
        <v>13</v>
      </c>
      <c r="C61" s="100" t="s">
        <v>110</v>
      </c>
      <c r="D61" s="65" t="s">
        <v>16</v>
      </c>
      <c r="E61" s="114">
        <v>0.88</v>
      </c>
      <c r="F61" s="66">
        <v>13.14</v>
      </c>
      <c r="G61" s="65" t="s">
        <v>76</v>
      </c>
      <c r="H61" s="67" t="s">
        <v>75</v>
      </c>
      <c r="I61" s="101">
        <v>44652</v>
      </c>
      <c r="J61" s="67">
        <v>44757</v>
      </c>
      <c r="K61" s="68" t="s">
        <v>138</v>
      </c>
      <c r="L61" s="153">
        <v>44757</v>
      </c>
      <c r="M61" s="40">
        <v>17066.720880000001</v>
      </c>
      <c r="N61" s="14">
        <f t="shared" si="10"/>
        <v>17066.720880000001</v>
      </c>
      <c r="O61" s="9">
        <f t="shared" si="9"/>
        <v>100</v>
      </c>
      <c r="P61" s="12">
        <f t="shared" si="11"/>
        <v>17066.720880000001</v>
      </c>
      <c r="Q61" s="12"/>
      <c r="R61" s="12">
        <v>13653.376700000001</v>
      </c>
      <c r="S61" s="12">
        <v>3413.3441800000001</v>
      </c>
      <c r="T61" s="1"/>
      <c r="U61" s="1"/>
    </row>
    <row r="62" spans="1:59" s="102" customFormat="1" ht="25.5" x14ac:dyDescent="0.2">
      <c r="A62" s="64">
        <v>48</v>
      </c>
      <c r="B62" s="65" t="s">
        <v>13</v>
      </c>
      <c r="C62" s="100" t="s">
        <v>142</v>
      </c>
      <c r="D62" s="65" t="s">
        <v>16</v>
      </c>
      <c r="E62" s="114">
        <v>0.32469999999999999</v>
      </c>
      <c r="F62" s="66">
        <v>4.7</v>
      </c>
      <c r="G62" s="65" t="s">
        <v>17</v>
      </c>
      <c r="H62" s="67" t="s">
        <v>84</v>
      </c>
      <c r="I62" s="101">
        <v>44652</v>
      </c>
      <c r="J62" s="67">
        <v>44743</v>
      </c>
      <c r="K62" s="68" t="s">
        <v>138</v>
      </c>
      <c r="L62" s="153">
        <v>44729</v>
      </c>
      <c r="M62" s="30">
        <v>5880.4111800000001</v>
      </c>
      <c r="N62" s="14">
        <f t="shared" si="10"/>
        <v>5880.4111800000001</v>
      </c>
      <c r="O62" s="41">
        <f t="shared" si="9"/>
        <v>100</v>
      </c>
      <c r="P62" s="14">
        <f t="shared" si="11"/>
        <v>5880.4111800000001</v>
      </c>
      <c r="Q62" s="99"/>
      <c r="R62" s="21">
        <v>4704.3289400000003</v>
      </c>
      <c r="S62" s="12">
        <v>1176.08224</v>
      </c>
      <c r="T62" s="68"/>
      <c r="U62" s="68"/>
      <c r="V62" s="171"/>
      <c r="W62"/>
      <c r="X62" s="172"/>
      <c r="Y62"/>
      <c r="Z62"/>
      <c r="AA62" s="81"/>
    </row>
    <row r="63" spans="1:59" ht="38.25" x14ac:dyDescent="0.2">
      <c r="A63" s="64">
        <v>49</v>
      </c>
      <c r="B63" s="65" t="s">
        <v>13</v>
      </c>
      <c r="C63" s="65" t="s">
        <v>109</v>
      </c>
      <c r="D63" s="65" t="s">
        <v>16</v>
      </c>
      <c r="E63" s="114">
        <v>3.839</v>
      </c>
      <c r="F63" s="66">
        <v>23</v>
      </c>
      <c r="G63" s="65" t="s">
        <v>17</v>
      </c>
      <c r="H63" s="65" t="s">
        <v>120</v>
      </c>
      <c r="I63" s="67">
        <v>44652</v>
      </c>
      <c r="J63" s="67">
        <v>44743</v>
      </c>
      <c r="K63" s="68" t="s">
        <v>138</v>
      </c>
      <c r="L63" s="153">
        <v>44706</v>
      </c>
      <c r="M63" s="14">
        <v>23987.328819999999</v>
      </c>
      <c r="N63" s="14">
        <f t="shared" si="10"/>
        <v>23987.328819999999</v>
      </c>
      <c r="O63" s="41">
        <f t="shared" si="9"/>
        <v>100</v>
      </c>
      <c r="P63" s="14">
        <f t="shared" si="11"/>
        <v>23987.328819999999</v>
      </c>
      <c r="Q63" s="88"/>
      <c r="R63" s="12">
        <v>19189.86306</v>
      </c>
      <c r="S63" s="12">
        <v>4797.46576</v>
      </c>
      <c r="T63" s="1"/>
      <c r="U63" s="1"/>
    </row>
    <row r="64" spans="1:59" s="31" customFormat="1" ht="15" customHeight="1" x14ac:dyDescent="0.2">
      <c r="A64" s="208" t="s">
        <v>132</v>
      </c>
      <c r="B64" s="208"/>
      <c r="C64" s="208"/>
      <c r="D64" s="208"/>
      <c r="E64" s="118">
        <f>SUM(E49:E63)</f>
        <v>11.7965</v>
      </c>
      <c r="F64" s="42">
        <f>SUM(F49:F63)</f>
        <v>150.38199999999998</v>
      </c>
      <c r="G64" s="16" t="s">
        <v>20</v>
      </c>
      <c r="H64" s="16" t="s">
        <v>20</v>
      </c>
      <c r="I64" s="16" t="s">
        <v>20</v>
      </c>
      <c r="J64" s="16" t="s">
        <v>20</v>
      </c>
      <c r="K64" s="16" t="s">
        <v>20</v>
      </c>
      <c r="L64" s="18" t="s">
        <v>20</v>
      </c>
      <c r="M64" s="44">
        <f>SUM(M49:M63)</f>
        <v>234831.88496999998</v>
      </c>
      <c r="N64" s="44">
        <f>SUM(N49:N63)</f>
        <v>234831.88496999998</v>
      </c>
      <c r="O64" s="93" t="s">
        <v>20</v>
      </c>
      <c r="P64" s="44">
        <f>SUM(P49:P63)</f>
        <v>234831.88496999998</v>
      </c>
      <c r="Q64" s="44">
        <f>SUM(Q49:Q63)</f>
        <v>0</v>
      </c>
      <c r="R64" s="44">
        <f>SUM(R49:R63)</f>
        <v>187865.50797999999</v>
      </c>
      <c r="S64" s="44">
        <f>SUM(S49:S63)</f>
        <v>46966.376990000004</v>
      </c>
      <c r="T64" s="1"/>
      <c r="U64" s="1"/>
      <c r="V64" s="38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s="31" customFormat="1" x14ac:dyDescent="0.2">
      <c r="A65" s="209" t="s">
        <v>33</v>
      </c>
      <c r="B65" s="209"/>
      <c r="C65" s="209"/>
      <c r="D65" s="209"/>
      <c r="E65" s="119"/>
      <c r="F65" s="16"/>
      <c r="G65" s="16"/>
      <c r="H65" s="16"/>
      <c r="I65" s="16"/>
      <c r="J65" s="16"/>
      <c r="K65" s="16"/>
      <c r="L65" s="18"/>
      <c r="M65" s="16"/>
      <c r="N65" s="16"/>
      <c r="O65" s="94"/>
      <c r="P65" s="16"/>
      <c r="Q65" s="16"/>
      <c r="R65" s="16"/>
      <c r="S65" s="16"/>
      <c r="T65" s="1"/>
      <c r="U65" s="1"/>
      <c r="V65" s="38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ht="35.25" customHeight="1" x14ac:dyDescent="0.2">
      <c r="A66" s="64">
        <v>50</v>
      </c>
      <c r="B66" s="65" t="s">
        <v>13</v>
      </c>
      <c r="C66" s="65" t="s">
        <v>208</v>
      </c>
      <c r="D66" s="65" t="s">
        <v>16</v>
      </c>
      <c r="E66" s="114" t="s">
        <v>20</v>
      </c>
      <c r="F66" s="66" t="s">
        <v>20</v>
      </c>
      <c r="G66" s="65" t="s">
        <v>141</v>
      </c>
      <c r="H66" s="65" t="s">
        <v>144</v>
      </c>
      <c r="I66" s="67">
        <v>44682</v>
      </c>
      <c r="J66" s="67">
        <v>44713</v>
      </c>
      <c r="K66" s="68" t="s">
        <v>138</v>
      </c>
      <c r="L66" s="153">
        <v>44764</v>
      </c>
      <c r="M66" s="40">
        <v>2666.3503500000002</v>
      </c>
      <c r="N66" s="40">
        <f>P66</f>
        <v>2666.3503500000002</v>
      </c>
      <c r="O66" s="9">
        <f>N66/M66*100</f>
        <v>100</v>
      </c>
      <c r="P66" s="12">
        <f>R66+S66</f>
        <v>2666.3503500000002</v>
      </c>
      <c r="Q66" s="12"/>
      <c r="R66" s="12">
        <v>2133.0802800000001</v>
      </c>
      <c r="S66" s="12">
        <v>533.27007000000003</v>
      </c>
      <c r="T66" s="1"/>
      <c r="U66" s="1"/>
      <c r="V66" s="38"/>
    </row>
    <row r="67" spans="1:59" ht="25.5" x14ac:dyDescent="0.2">
      <c r="A67" s="64">
        <v>51</v>
      </c>
      <c r="B67" s="65" t="s">
        <v>13</v>
      </c>
      <c r="C67" s="100" t="s">
        <v>172</v>
      </c>
      <c r="D67" s="65" t="s">
        <v>16</v>
      </c>
      <c r="E67" s="114">
        <v>0.29799999999999999</v>
      </c>
      <c r="F67" s="66">
        <v>2.85</v>
      </c>
      <c r="G67" s="65" t="s">
        <v>171</v>
      </c>
      <c r="H67" s="67" t="s">
        <v>177</v>
      </c>
      <c r="I67" s="101">
        <v>44718</v>
      </c>
      <c r="J67" s="67">
        <v>44774</v>
      </c>
      <c r="K67" s="68" t="s">
        <v>138</v>
      </c>
      <c r="L67" s="153">
        <v>44789</v>
      </c>
      <c r="M67" s="40">
        <v>3698.0886799999998</v>
      </c>
      <c r="N67" s="12">
        <f>P67</f>
        <v>3698.0886800000003</v>
      </c>
      <c r="O67" s="9">
        <f>N67/M67*100</f>
        <v>100.00000000000003</v>
      </c>
      <c r="P67" s="12">
        <f>R67+S67</f>
        <v>3698.0886800000003</v>
      </c>
      <c r="Q67" s="12"/>
      <c r="R67" s="12">
        <v>2958.4709400000002</v>
      </c>
      <c r="S67" s="12">
        <v>739.61774000000003</v>
      </c>
      <c r="T67" s="1"/>
      <c r="U67" s="1"/>
      <c r="V67" s="38"/>
    </row>
    <row r="68" spans="1:59" ht="25.5" x14ac:dyDescent="0.2">
      <c r="A68" s="64">
        <v>52</v>
      </c>
      <c r="B68" s="65" t="s">
        <v>13</v>
      </c>
      <c r="C68" s="100" t="s">
        <v>173</v>
      </c>
      <c r="D68" s="65" t="s">
        <v>16</v>
      </c>
      <c r="E68" s="114">
        <v>0.16700000000000001</v>
      </c>
      <c r="F68" s="66">
        <v>1.87</v>
      </c>
      <c r="G68" s="65" t="s">
        <v>90</v>
      </c>
      <c r="H68" s="67" t="s">
        <v>178</v>
      </c>
      <c r="I68" s="101">
        <v>44718</v>
      </c>
      <c r="J68" s="67">
        <v>44774</v>
      </c>
      <c r="K68" s="68" t="s">
        <v>138</v>
      </c>
      <c r="L68" s="153">
        <v>44771</v>
      </c>
      <c r="M68" s="40">
        <v>3158.9692300000002</v>
      </c>
      <c r="N68" s="14">
        <f>P68</f>
        <v>3158.9692300000002</v>
      </c>
      <c r="O68" s="9">
        <f>N68/M68*100</f>
        <v>100</v>
      </c>
      <c r="P68" s="12">
        <f>R68+S68</f>
        <v>3158.9692300000002</v>
      </c>
      <c r="Q68" s="12"/>
      <c r="R68" s="12">
        <v>2527.1753800000001</v>
      </c>
      <c r="S68" s="12">
        <v>631.79385000000002</v>
      </c>
      <c r="T68" s="1"/>
      <c r="U68" s="1"/>
    </row>
    <row r="69" spans="1:59" ht="44.25" customHeight="1" x14ac:dyDescent="0.2">
      <c r="A69" s="194">
        <v>53</v>
      </c>
      <c r="B69" s="195" t="s">
        <v>13</v>
      </c>
      <c r="C69" s="195" t="s">
        <v>200</v>
      </c>
      <c r="D69" s="195" t="s">
        <v>16</v>
      </c>
      <c r="E69" s="196" t="s">
        <v>20</v>
      </c>
      <c r="F69" s="197" t="s">
        <v>20</v>
      </c>
      <c r="G69" s="195" t="s">
        <v>199</v>
      </c>
      <c r="H69" s="198" t="s">
        <v>198</v>
      </c>
      <c r="I69" s="199">
        <v>44858</v>
      </c>
      <c r="J69" s="198">
        <v>44900</v>
      </c>
      <c r="K69" s="200" t="s">
        <v>312</v>
      </c>
      <c r="L69" s="153"/>
      <c r="M69" s="40">
        <v>1686.92722</v>
      </c>
      <c r="N69" s="14"/>
      <c r="O69" s="9">
        <f>N69/M69*100</f>
        <v>0</v>
      </c>
      <c r="P69" s="12"/>
      <c r="Q69" s="12"/>
      <c r="R69" s="12"/>
      <c r="S69" s="12"/>
      <c r="T69" s="1"/>
      <c r="U69" s="1"/>
      <c r="W69">
        <f>M69*80%</f>
        <v>1349.541776</v>
      </c>
    </row>
    <row r="70" spans="1:59" ht="67.5" customHeight="1" x14ac:dyDescent="0.2">
      <c r="A70" s="194">
        <v>54</v>
      </c>
      <c r="B70" s="195" t="s">
        <v>13</v>
      </c>
      <c r="C70" s="195" t="s">
        <v>209</v>
      </c>
      <c r="D70" s="195" t="s">
        <v>16</v>
      </c>
      <c r="E70" s="196" t="s">
        <v>20</v>
      </c>
      <c r="F70" s="197" t="s">
        <v>20</v>
      </c>
      <c r="G70" s="201" t="s">
        <v>305</v>
      </c>
      <c r="H70" s="198" t="s">
        <v>300</v>
      </c>
      <c r="I70" s="198" t="s">
        <v>299</v>
      </c>
      <c r="J70" s="198" t="s">
        <v>301</v>
      </c>
      <c r="K70" s="200" t="s">
        <v>312</v>
      </c>
      <c r="L70" s="153"/>
      <c r="M70" s="40">
        <v>3957.77925</v>
      </c>
      <c r="N70" s="14"/>
      <c r="O70" s="9">
        <f>N70/M70*100</f>
        <v>0</v>
      </c>
      <c r="P70" s="12"/>
      <c r="Q70" s="12"/>
      <c r="R70" s="12"/>
      <c r="S70" s="12"/>
      <c r="T70" s="1"/>
      <c r="U70" s="1"/>
      <c r="W70">
        <f>M70*80%</f>
        <v>3166.2234000000003</v>
      </c>
    </row>
    <row r="71" spans="1:59" s="31" customFormat="1" ht="15.75" x14ac:dyDescent="0.2">
      <c r="A71" s="217" t="s">
        <v>165</v>
      </c>
      <c r="B71" s="218"/>
      <c r="C71" s="218"/>
      <c r="D71" s="219"/>
      <c r="E71" s="118">
        <f>E64+E67+E68</f>
        <v>12.2615</v>
      </c>
      <c r="F71" s="43">
        <f>F64+F67+F68</f>
        <v>155.10199999999998</v>
      </c>
      <c r="G71" s="16" t="s">
        <v>20</v>
      </c>
      <c r="H71" s="16" t="s">
        <v>20</v>
      </c>
      <c r="I71" s="16" t="s">
        <v>20</v>
      </c>
      <c r="J71" s="16" t="s">
        <v>20</v>
      </c>
      <c r="K71" s="16" t="s">
        <v>20</v>
      </c>
      <c r="L71" s="18" t="s">
        <v>20</v>
      </c>
      <c r="M71" s="44">
        <f>M64+M66+M67+M68+M69+M70</f>
        <v>249999.99969999996</v>
      </c>
      <c r="N71" s="44">
        <f>N64+N66+N67+N68+N69+N70</f>
        <v>244355.29322999995</v>
      </c>
      <c r="O71" s="94" t="s">
        <v>20</v>
      </c>
      <c r="P71" s="44">
        <f>P64+P66+P67+P68+P69+P70</f>
        <v>244355.29322999995</v>
      </c>
      <c r="Q71" s="44">
        <f>Q64+Q66+Q67+Q68+Q69+Q70</f>
        <v>0</v>
      </c>
      <c r="R71" s="44">
        <f>R64+R66+R67+R68+R69+R70</f>
        <v>195484.23457999999</v>
      </c>
      <c r="S71" s="44">
        <f>S64+S66+S67+S68+S69+S70</f>
        <v>48871.058650000006</v>
      </c>
      <c r="T71" s="1"/>
      <c r="U71" s="1"/>
      <c r="V71" s="38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ht="18.75" x14ac:dyDescent="0.2">
      <c r="A72" s="212" t="s">
        <v>40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4"/>
      <c r="T72" s="1"/>
      <c r="U72" s="1"/>
    </row>
    <row r="73" spans="1:59" ht="25.5" x14ac:dyDescent="0.2">
      <c r="A73" s="64">
        <v>55</v>
      </c>
      <c r="B73" s="65" t="s">
        <v>13</v>
      </c>
      <c r="C73" s="100" t="s">
        <v>125</v>
      </c>
      <c r="D73" s="65" t="s">
        <v>16</v>
      </c>
      <c r="E73" s="66">
        <v>1.0069999999999999</v>
      </c>
      <c r="F73" s="66">
        <v>10.210229999999999</v>
      </c>
      <c r="G73" s="65" t="s">
        <v>95</v>
      </c>
      <c r="H73" s="67" t="s">
        <v>99</v>
      </c>
      <c r="I73" s="101">
        <v>44652</v>
      </c>
      <c r="J73" s="67">
        <v>44805</v>
      </c>
      <c r="K73" s="68" t="s">
        <v>138</v>
      </c>
      <c r="L73" s="153">
        <v>44816</v>
      </c>
      <c r="M73" s="40">
        <v>21038.58236</v>
      </c>
      <c r="N73" s="40">
        <f>P73</f>
        <v>21038.58236</v>
      </c>
      <c r="O73" s="9">
        <f>N73/M73*100</f>
        <v>100</v>
      </c>
      <c r="P73" s="12">
        <f>R73+S73</f>
        <v>21038.58236</v>
      </c>
      <c r="Q73" s="12"/>
      <c r="R73" s="12">
        <v>16830.865890000001</v>
      </c>
      <c r="S73" s="12">
        <v>4207.7164700000003</v>
      </c>
      <c r="T73" s="1"/>
      <c r="U73" s="1"/>
      <c r="V73" s="38"/>
      <c r="W73" s="81"/>
    </row>
    <row r="74" spans="1:59" x14ac:dyDescent="0.2">
      <c r="A74" s="208" t="s">
        <v>132</v>
      </c>
      <c r="B74" s="208"/>
      <c r="C74" s="208"/>
      <c r="D74" s="208"/>
      <c r="E74" s="118">
        <f>E73</f>
        <v>1.0069999999999999</v>
      </c>
      <c r="F74" s="49">
        <f>F73</f>
        <v>10.210229999999999</v>
      </c>
      <c r="G74" s="16" t="s">
        <v>20</v>
      </c>
      <c r="H74" s="16" t="s">
        <v>20</v>
      </c>
      <c r="I74" s="16" t="s">
        <v>20</v>
      </c>
      <c r="J74" s="16" t="s">
        <v>20</v>
      </c>
      <c r="K74" s="16" t="s">
        <v>20</v>
      </c>
      <c r="L74" s="18"/>
      <c r="M74" s="44">
        <f>M73</f>
        <v>21038.58236</v>
      </c>
      <c r="N74" s="44">
        <f>N73</f>
        <v>21038.58236</v>
      </c>
      <c r="O74" s="9" t="s">
        <v>20</v>
      </c>
      <c r="P74" s="44">
        <f>P73</f>
        <v>21038.58236</v>
      </c>
      <c r="Q74" s="44">
        <f>Q73</f>
        <v>0</v>
      </c>
      <c r="R74" s="44">
        <f>R73</f>
        <v>16830.865890000001</v>
      </c>
      <c r="S74" s="44">
        <f>S73</f>
        <v>4207.7164700000003</v>
      </c>
      <c r="T74" s="1"/>
      <c r="U74" s="1"/>
      <c r="V74" s="38"/>
    </row>
    <row r="75" spans="1:59" x14ac:dyDescent="0.2">
      <c r="A75" s="209" t="s">
        <v>33</v>
      </c>
      <c r="B75" s="209"/>
      <c r="C75" s="209"/>
      <c r="D75" s="209"/>
      <c r="E75" s="119"/>
      <c r="F75" s="16"/>
      <c r="G75" s="16"/>
      <c r="H75" s="16"/>
      <c r="I75" s="16"/>
      <c r="J75" s="16"/>
      <c r="K75" s="16"/>
      <c r="L75" s="18"/>
      <c r="M75" s="16"/>
      <c r="N75" s="16"/>
      <c r="O75" s="94"/>
      <c r="P75" s="16"/>
      <c r="Q75" s="16"/>
      <c r="R75" s="16"/>
      <c r="S75" s="16"/>
      <c r="T75" s="1"/>
      <c r="U75" s="1"/>
      <c r="V75" s="38"/>
    </row>
    <row r="76" spans="1:59" ht="25.5" x14ac:dyDescent="0.2">
      <c r="A76" s="247">
        <v>56</v>
      </c>
      <c r="B76" s="253" t="s">
        <v>13</v>
      </c>
      <c r="C76" s="253" t="s">
        <v>202</v>
      </c>
      <c r="D76" s="253" t="s">
        <v>16</v>
      </c>
      <c r="E76" s="268" t="s">
        <v>20</v>
      </c>
      <c r="F76" s="261" t="s">
        <v>20</v>
      </c>
      <c r="G76" s="65" t="s">
        <v>161</v>
      </c>
      <c r="H76" s="65" t="s">
        <v>306</v>
      </c>
      <c r="I76" s="67">
        <v>44704</v>
      </c>
      <c r="J76" s="67">
        <v>44805</v>
      </c>
      <c r="K76" s="259" t="s">
        <v>138</v>
      </c>
      <c r="L76" s="153">
        <v>44712</v>
      </c>
      <c r="M76" s="14">
        <v>431.32600000000002</v>
      </c>
      <c r="N76" s="14">
        <f>P76</f>
        <v>431.32599999999996</v>
      </c>
      <c r="O76" s="9">
        <f>N76/M76*100</f>
        <v>99.999999999999986</v>
      </c>
      <c r="P76" s="14">
        <f>Q76+R76+S76</f>
        <v>431.32599999999996</v>
      </c>
      <c r="Q76" s="89"/>
      <c r="R76" s="12">
        <v>345.06079999999997</v>
      </c>
      <c r="S76" s="12">
        <v>86.265199999999993</v>
      </c>
      <c r="T76" s="1"/>
      <c r="U76" s="1"/>
    </row>
    <row r="77" spans="1:59" ht="25.5" x14ac:dyDescent="0.2">
      <c r="A77" s="248"/>
      <c r="B77" s="254"/>
      <c r="C77" s="254"/>
      <c r="D77" s="254"/>
      <c r="E77" s="269"/>
      <c r="F77" s="262"/>
      <c r="G77" s="65" t="s">
        <v>161</v>
      </c>
      <c r="H77" s="65" t="s">
        <v>307</v>
      </c>
      <c r="I77" s="67">
        <v>44704</v>
      </c>
      <c r="J77" s="67">
        <v>44805</v>
      </c>
      <c r="K77" s="260"/>
      <c r="L77" s="153">
        <v>44712</v>
      </c>
      <c r="M77" s="14">
        <v>581.91800000000001</v>
      </c>
      <c r="N77" s="14">
        <f>P77</f>
        <v>581.91800000000001</v>
      </c>
      <c r="O77" s="9">
        <f>N77/M77*100</f>
        <v>100</v>
      </c>
      <c r="P77" s="14">
        <f>Q77+R77+S77</f>
        <v>581.91800000000001</v>
      </c>
      <c r="Q77" s="89"/>
      <c r="R77" s="12">
        <v>465.53440000000001</v>
      </c>
      <c r="S77" s="12">
        <v>116.3836</v>
      </c>
      <c r="T77" s="1"/>
      <c r="U77" s="1"/>
    </row>
    <row r="78" spans="1:59" ht="38.25" x14ac:dyDescent="0.2">
      <c r="A78" s="248"/>
      <c r="B78" s="254"/>
      <c r="C78" s="254"/>
      <c r="D78" s="254"/>
      <c r="E78" s="269"/>
      <c r="F78" s="262"/>
      <c r="G78" s="162" t="s">
        <v>193</v>
      </c>
      <c r="H78" s="162" t="s">
        <v>196</v>
      </c>
      <c r="I78" s="161">
        <v>44834</v>
      </c>
      <c r="J78" s="161">
        <v>44855</v>
      </c>
      <c r="K78" s="259" t="s">
        <v>138</v>
      </c>
      <c r="L78" s="245">
        <v>44855</v>
      </c>
      <c r="M78" s="257">
        <v>2948.17364</v>
      </c>
      <c r="N78" s="257">
        <f>P78</f>
        <v>2948.17364</v>
      </c>
      <c r="O78" s="271">
        <f>(N78/M78)*100</f>
        <v>100</v>
      </c>
      <c r="P78" s="257">
        <f>R78+S78</f>
        <v>2948.17364</v>
      </c>
      <c r="Q78" s="264"/>
      <c r="R78" s="266">
        <v>2358.5389100000002</v>
      </c>
      <c r="S78" s="266">
        <v>589.63472999999999</v>
      </c>
      <c r="T78" s="1"/>
      <c r="U78" s="1"/>
    </row>
    <row r="79" spans="1:59" ht="28.5" customHeight="1" x14ac:dyDescent="0.2">
      <c r="A79" s="249"/>
      <c r="B79" s="255"/>
      <c r="C79" s="255"/>
      <c r="D79" s="255"/>
      <c r="E79" s="270"/>
      <c r="F79" s="263"/>
      <c r="G79" s="161" t="s">
        <v>195</v>
      </c>
      <c r="H79" s="161" t="s">
        <v>194</v>
      </c>
      <c r="I79" s="161">
        <v>44834</v>
      </c>
      <c r="J79" s="161">
        <v>44855</v>
      </c>
      <c r="K79" s="260"/>
      <c r="L79" s="246"/>
      <c r="M79" s="258"/>
      <c r="N79" s="258"/>
      <c r="O79" s="272"/>
      <c r="P79" s="258"/>
      <c r="Q79" s="265"/>
      <c r="R79" s="267"/>
      <c r="S79" s="267"/>
      <c r="T79" s="1"/>
      <c r="U79" s="1"/>
    </row>
    <row r="80" spans="1:59" s="29" customFormat="1" ht="15.75" x14ac:dyDescent="0.2">
      <c r="A80" s="217" t="s">
        <v>162</v>
      </c>
      <c r="B80" s="218"/>
      <c r="C80" s="218"/>
      <c r="D80" s="219"/>
      <c r="E80" s="118">
        <f>E74</f>
        <v>1.0069999999999999</v>
      </c>
      <c r="F80" s="49">
        <f>F74</f>
        <v>10.210229999999999</v>
      </c>
      <c r="G80" s="16" t="s">
        <v>20</v>
      </c>
      <c r="H80" s="16" t="s">
        <v>20</v>
      </c>
      <c r="I80" s="16" t="s">
        <v>20</v>
      </c>
      <c r="J80" s="16" t="s">
        <v>20</v>
      </c>
      <c r="K80" s="16" t="s">
        <v>20</v>
      </c>
      <c r="L80" s="18" t="s">
        <v>20</v>
      </c>
      <c r="M80" s="44">
        <f>M74+M76+M77+M78</f>
        <v>25000.000000000004</v>
      </c>
      <c r="N80" s="44">
        <f>N74+N76+N77+N78</f>
        <v>25000.000000000004</v>
      </c>
      <c r="O80" s="41" t="s">
        <v>20</v>
      </c>
      <c r="P80" s="44">
        <f>P74+P76+P77+P78</f>
        <v>25000.000000000004</v>
      </c>
      <c r="Q80" s="44">
        <f>Q74+Q76+Q77+Q78</f>
        <v>0</v>
      </c>
      <c r="R80" s="44">
        <f>R74+R76+R77+R78</f>
        <v>20000</v>
      </c>
      <c r="S80" s="44">
        <f>S74+S76+S77+S78</f>
        <v>5000</v>
      </c>
      <c r="T80" s="27"/>
      <c r="U80" s="27"/>
      <c r="V80" s="39"/>
    </row>
    <row r="81" spans="1:54" s="4" customFormat="1" ht="18.75" x14ac:dyDescent="0.2">
      <c r="A81" s="212" t="s">
        <v>41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4"/>
      <c r="T81" s="45"/>
      <c r="U81" s="45"/>
      <c r="V81" s="37"/>
      <c r="W81"/>
      <c r="X81"/>
      <c r="Y81"/>
      <c r="Z81"/>
      <c r="AA81"/>
    </row>
    <row r="82" spans="1:54" ht="41.25" customHeight="1" x14ac:dyDescent="0.2">
      <c r="A82" s="64">
        <v>57</v>
      </c>
      <c r="B82" s="65" t="s">
        <v>13</v>
      </c>
      <c r="C82" s="100" t="s">
        <v>101</v>
      </c>
      <c r="D82" s="65" t="s">
        <v>16</v>
      </c>
      <c r="E82" s="114">
        <v>1.1919999999999999</v>
      </c>
      <c r="F82" s="66">
        <v>8.9320000000000004</v>
      </c>
      <c r="G82" s="65" t="s">
        <v>18</v>
      </c>
      <c r="H82" s="67" t="s">
        <v>103</v>
      </c>
      <c r="I82" s="101">
        <v>44692</v>
      </c>
      <c r="J82" s="67">
        <v>44743</v>
      </c>
      <c r="K82" s="68" t="s">
        <v>138</v>
      </c>
      <c r="L82" s="153">
        <v>44743</v>
      </c>
      <c r="M82" s="40">
        <v>14245.332</v>
      </c>
      <c r="N82" s="12">
        <f>P82</f>
        <v>14245.331999999999</v>
      </c>
      <c r="O82" s="9">
        <f>N82/M82*100</f>
        <v>99.999999999999986</v>
      </c>
      <c r="P82" s="12">
        <f>R82+S82</f>
        <v>14245.331999999999</v>
      </c>
      <c r="Q82" s="12"/>
      <c r="R82" s="12">
        <v>11259.98216</v>
      </c>
      <c r="S82" s="12">
        <v>2985.3498399999999</v>
      </c>
      <c r="T82" s="1"/>
      <c r="U82" s="1"/>
      <c r="V82" s="38"/>
      <c r="W82" s="81"/>
    </row>
    <row r="83" spans="1:54" ht="31.5" customHeight="1" x14ac:dyDescent="0.2">
      <c r="A83" s="64">
        <v>58</v>
      </c>
      <c r="B83" s="65" t="s">
        <v>13</v>
      </c>
      <c r="C83" s="100" t="s">
        <v>102</v>
      </c>
      <c r="D83" s="65" t="s">
        <v>16</v>
      </c>
      <c r="E83" s="114">
        <v>0.26200000000000001</v>
      </c>
      <c r="F83" s="66">
        <v>3.641</v>
      </c>
      <c r="G83" s="65" t="s">
        <v>18</v>
      </c>
      <c r="H83" s="67" t="s">
        <v>100</v>
      </c>
      <c r="I83" s="101">
        <v>44692</v>
      </c>
      <c r="J83" s="67">
        <v>44743</v>
      </c>
      <c r="K83" s="68" t="s">
        <v>138</v>
      </c>
      <c r="L83" s="153">
        <v>44767</v>
      </c>
      <c r="M83" s="40">
        <v>10908.379199999999</v>
      </c>
      <c r="N83" s="40">
        <f>P83</f>
        <v>10908.379199999999</v>
      </c>
      <c r="O83" s="103">
        <f>N83/M83*100</f>
        <v>100</v>
      </c>
      <c r="P83" s="12">
        <f>R83+S83</f>
        <v>10908.379199999999</v>
      </c>
      <c r="Q83" s="12"/>
      <c r="R83" s="12">
        <v>8740.0178400000004</v>
      </c>
      <c r="S83" s="12">
        <v>2168.3613599999999</v>
      </c>
      <c r="T83" s="1"/>
      <c r="U83" s="1"/>
      <c r="V83" s="38"/>
      <c r="W83" s="81"/>
    </row>
    <row r="84" spans="1:54" s="36" customFormat="1" ht="15.75" x14ac:dyDescent="0.2">
      <c r="A84" s="217" t="s">
        <v>163</v>
      </c>
      <c r="B84" s="218"/>
      <c r="C84" s="218"/>
      <c r="D84" s="219"/>
      <c r="E84" s="46">
        <f>E82+E83</f>
        <v>1.454</v>
      </c>
      <c r="F84" s="18">
        <f>F82+F83</f>
        <v>12.573</v>
      </c>
      <c r="G84" s="16" t="s">
        <v>20</v>
      </c>
      <c r="H84" s="16" t="s">
        <v>20</v>
      </c>
      <c r="I84" s="16" t="s">
        <v>20</v>
      </c>
      <c r="J84" s="16" t="s">
        <v>20</v>
      </c>
      <c r="K84" s="16" t="s">
        <v>20</v>
      </c>
      <c r="L84" s="18" t="s">
        <v>20</v>
      </c>
      <c r="M84" s="18">
        <f>M82+M83</f>
        <v>25153.711199999998</v>
      </c>
      <c r="N84" s="44">
        <f>N82+N83</f>
        <v>25153.711199999998</v>
      </c>
      <c r="O84" s="94" t="s">
        <v>20</v>
      </c>
      <c r="P84" s="44">
        <f>P82+P83</f>
        <v>25153.711199999998</v>
      </c>
      <c r="Q84" s="44">
        <f>Q82+Q83</f>
        <v>0</v>
      </c>
      <c r="R84" s="44">
        <f>R82+R83</f>
        <v>20000</v>
      </c>
      <c r="S84" s="44">
        <f>S82+S83</f>
        <v>5153.7111999999997</v>
      </c>
      <c r="T84" s="61"/>
      <c r="U84" s="61"/>
      <c r="V84" s="82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</row>
    <row r="85" spans="1:54" ht="18.75" x14ac:dyDescent="0.2">
      <c r="A85" s="212" t="s">
        <v>42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4"/>
      <c r="T85" s="1" t="s">
        <v>20</v>
      </c>
      <c r="U85" s="1" t="s">
        <v>20</v>
      </c>
      <c r="V85" s="82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</row>
    <row r="86" spans="1:54" ht="25.5" x14ac:dyDescent="0.2">
      <c r="A86" s="64">
        <v>59</v>
      </c>
      <c r="B86" s="65" t="s">
        <v>13</v>
      </c>
      <c r="C86" s="100" t="s">
        <v>139</v>
      </c>
      <c r="D86" s="65" t="s">
        <v>16</v>
      </c>
      <c r="E86" s="114">
        <v>1.252</v>
      </c>
      <c r="F86" s="66">
        <v>16.408000000000001</v>
      </c>
      <c r="G86" s="65" t="s">
        <v>17</v>
      </c>
      <c r="H86" s="67" t="s">
        <v>89</v>
      </c>
      <c r="I86" s="101">
        <v>44481</v>
      </c>
      <c r="J86" s="67">
        <v>44774</v>
      </c>
      <c r="K86" s="68" t="s">
        <v>138</v>
      </c>
      <c r="L86" s="153">
        <v>44768</v>
      </c>
      <c r="M86" s="40">
        <v>20884.55863</v>
      </c>
      <c r="N86" s="12">
        <f>P86</f>
        <v>20884.55863</v>
      </c>
      <c r="O86" s="9">
        <f>N86/M86*100</f>
        <v>100</v>
      </c>
      <c r="P86" s="12">
        <f>SUM(Q86:S86)</f>
        <v>20884.55863</v>
      </c>
      <c r="Q86" s="12"/>
      <c r="R86" s="40">
        <v>16707.6469</v>
      </c>
      <c r="S86" s="12">
        <v>4176.9117299999998</v>
      </c>
      <c r="T86" s="1"/>
      <c r="U86" s="1"/>
      <c r="V86" s="38"/>
      <c r="W86" s="81"/>
    </row>
    <row r="87" spans="1:54" s="29" customFormat="1" x14ac:dyDescent="0.2">
      <c r="A87" s="211" t="s">
        <v>132</v>
      </c>
      <c r="B87" s="211"/>
      <c r="C87" s="211"/>
      <c r="D87" s="211"/>
      <c r="E87" s="118">
        <f>E86</f>
        <v>1.252</v>
      </c>
      <c r="F87" s="45">
        <f>F86</f>
        <v>16.408000000000001</v>
      </c>
      <c r="G87" s="16" t="s">
        <v>20</v>
      </c>
      <c r="H87" s="16" t="s">
        <v>20</v>
      </c>
      <c r="I87" s="16" t="s">
        <v>20</v>
      </c>
      <c r="J87" s="16" t="s">
        <v>20</v>
      </c>
      <c r="K87" s="16" t="s">
        <v>20</v>
      </c>
      <c r="L87" s="18" t="s">
        <v>20</v>
      </c>
      <c r="M87" s="44">
        <f>M86</f>
        <v>20884.55863</v>
      </c>
      <c r="N87" s="44">
        <f>N86</f>
        <v>20884.55863</v>
      </c>
      <c r="O87" s="41" t="s">
        <v>20</v>
      </c>
      <c r="P87" s="44">
        <f>P86</f>
        <v>20884.55863</v>
      </c>
      <c r="Q87" s="44">
        <f>Q86</f>
        <v>0</v>
      </c>
      <c r="R87" s="44">
        <f>R86</f>
        <v>16707.6469</v>
      </c>
      <c r="S87" s="44">
        <f>S86</f>
        <v>4176.9117299999998</v>
      </c>
      <c r="T87" s="27"/>
      <c r="U87" s="27"/>
      <c r="V87" s="39"/>
    </row>
    <row r="88" spans="1:54" s="29" customFormat="1" x14ac:dyDescent="0.2">
      <c r="A88" s="209" t="s">
        <v>33</v>
      </c>
      <c r="B88" s="209"/>
      <c r="C88" s="209"/>
      <c r="D88" s="209"/>
      <c r="E88" s="119"/>
      <c r="F88" s="16"/>
      <c r="G88" s="26"/>
      <c r="H88" s="32"/>
      <c r="I88" s="33"/>
      <c r="J88" s="32"/>
      <c r="K88" s="27"/>
      <c r="L88" s="27"/>
      <c r="M88" s="28"/>
      <c r="N88" s="28"/>
      <c r="O88" s="41" t="s">
        <v>20</v>
      </c>
      <c r="P88" s="34"/>
      <c r="Q88" s="34"/>
      <c r="R88" s="34"/>
      <c r="S88" s="34"/>
      <c r="T88" s="27"/>
      <c r="U88" s="27"/>
      <c r="V88" s="39"/>
    </row>
    <row r="89" spans="1:54" ht="50.25" customHeight="1" x14ac:dyDescent="0.2">
      <c r="A89" s="64">
        <v>60</v>
      </c>
      <c r="B89" s="65" t="s">
        <v>13</v>
      </c>
      <c r="C89" s="100" t="s">
        <v>157</v>
      </c>
      <c r="D89" s="65" t="s">
        <v>16</v>
      </c>
      <c r="E89" s="114" t="s">
        <v>20</v>
      </c>
      <c r="F89" s="66" t="s">
        <v>20</v>
      </c>
      <c r="G89" s="65" t="s">
        <v>158</v>
      </c>
      <c r="H89" s="67" t="s">
        <v>304</v>
      </c>
      <c r="I89" s="101">
        <v>44707</v>
      </c>
      <c r="J89" s="67">
        <v>44805</v>
      </c>
      <c r="K89" s="68" t="s">
        <v>138</v>
      </c>
      <c r="L89" s="153">
        <v>44804</v>
      </c>
      <c r="M89" s="40">
        <v>4082.9809300000002</v>
      </c>
      <c r="N89" s="12">
        <f>P89</f>
        <v>4082.9809299999997</v>
      </c>
      <c r="O89" s="9">
        <f>N89/M89*100</f>
        <v>99.999999999999986</v>
      </c>
      <c r="P89" s="12">
        <f>R89+S89</f>
        <v>4082.9809299999997</v>
      </c>
      <c r="Q89" s="12"/>
      <c r="R89" s="40">
        <v>3266.38474</v>
      </c>
      <c r="S89" s="12">
        <v>816.59618999999998</v>
      </c>
      <c r="T89" s="1"/>
      <c r="U89" s="1"/>
      <c r="V89" s="38"/>
      <c r="W89" s="81"/>
    </row>
    <row r="90" spans="1:54" s="29" customFormat="1" ht="15.75" x14ac:dyDescent="0.2">
      <c r="A90" s="217" t="s">
        <v>164</v>
      </c>
      <c r="B90" s="218"/>
      <c r="C90" s="218"/>
      <c r="D90" s="219"/>
      <c r="E90" s="118">
        <f>E87</f>
        <v>1.252</v>
      </c>
      <c r="F90" s="45">
        <f>F87</f>
        <v>16.408000000000001</v>
      </c>
      <c r="G90" s="16" t="s">
        <v>20</v>
      </c>
      <c r="H90" s="16" t="s">
        <v>20</v>
      </c>
      <c r="I90" s="16" t="s">
        <v>20</v>
      </c>
      <c r="J90" s="16" t="s">
        <v>20</v>
      </c>
      <c r="K90" s="16" t="s">
        <v>20</v>
      </c>
      <c r="L90" s="18" t="s">
        <v>20</v>
      </c>
      <c r="M90" s="44">
        <f>M87+M89</f>
        <v>24967.539560000001</v>
      </c>
      <c r="N90" s="44">
        <f>N87+N89</f>
        <v>24967.539559999997</v>
      </c>
      <c r="O90" s="41"/>
      <c r="P90" s="44">
        <f>P87+P89</f>
        <v>24967.539559999997</v>
      </c>
      <c r="Q90" s="44">
        <f>Q87+Q89</f>
        <v>0</v>
      </c>
      <c r="R90" s="44">
        <f>R87+R89</f>
        <v>19974.031640000001</v>
      </c>
      <c r="S90" s="44">
        <f>S87+S89</f>
        <v>4993.50792</v>
      </c>
      <c r="T90" s="27"/>
      <c r="U90" s="27"/>
      <c r="V90" s="39"/>
    </row>
    <row r="91" spans="1:54" ht="21.75" customHeight="1" x14ac:dyDescent="0.2">
      <c r="A91" s="212" t="s">
        <v>43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4"/>
      <c r="T91" s="1" t="s">
        <v>20</v>
      </c>
      <c r="U91" s="1" t="s">
        <v>20</v>
      </c>
    </row>
    <row r="92" spans="1:54" ht="37.5" customHeight="1" x14ac:dyDescent="0.2">
      <c r="A92" s="64">
        <v>61</v>
      </c>
      <c r="B92" s="65" t="s">
        <v>13</v>
      </c>
      <c r="C92" s="100" t="s">
        <v>121</v>
      </c>
      <c r="D92" s="65" t="s">
        <v>16</v>
      </c>
      <c r="E92" s="114">
        <v>0.372</v>
      </c>
      <c r="F92" s="66">
        <v>3.05</v>
      </c>
      <c r="G92" s="65" t="s">
        <v>19</v>
      </c>
      <c r="H92" s="239" t="s">
        <v>65</v>
      </c>
      <c r="I92" s="242">
        <v>44691</v>
      </c>
      <c r="J92" s="239">
        <v>44773</v>
      </c>
      <c r="K92" s="68" t="s">
        <v>138</v>
      </c>
      <c r="L92" s="153">
        <v>44804</v>
      </c>
      <c r="M92" s="40">
        <v>7963.7420000000002</v>
      </c>
      <c r="N92" s="12">
        <f>P92</f>
        <v>7963.7420000000002</v>
      </c>
      <c r="O92" s="131">
        <f>N92/M92*100</f>
        <v>100</v>
      </c>
      <c r="P92" s="12">
        <f>R92+S92</f>
        <v>7963.7420000000002</v>
      </c>
      <c r="Q92" s="12"/>
      <c r="R92" s="12">
        <v>5887.3286399999997</v>
      </c>
      <c r="S92" s="12">
        <v>2076.41336</v>
      </c>
      <c r="T92" s="1"/>
      <c r="U92" s="1"/>
      <c r="V92" s="38"/>
      <c r="W92" s="81"/>
    </row>
    <row r="93" spans="1:54" s="102" customFormat="1" ht="36" customHeight="1" x14ac:dyDescent="0.2">
      <c r="A93" s="64">
        <v>62</v>
      </c>
      <c r="B93" s="65" t="s">
        <v>13</v>
      </c>
      <c r="C93" s="100" t="s">
        <v>122</v>
      </c>
      <c r="D93" s="65" t="s">
        <v>16</v>
      </c>
      <c r="E93" s="114">
        <v>0.371</v>
      </c>
      <c r="F93" s="66">
        <v>2.5099999999999998</v>
      </c>
      <c r="G93" s="65" t="s">
        <v>19</v>
      </c>
      <c r="H93" s="240"/>
      <c r="I93" s="243"/>
      <c r="J93" s="240"/>
      <c r="K93" s="68" t="s">
        <v>138</v>
      </c>
      <c r="L93" s="153">
        <v>44804</v>
      </c>
      <c r="M93" s="40">
        <v>5310.42</v>
      </c>
      <c r="N93" s="12">
        <f>P93</f>
        <v>5310.42</v>
      </c>
      <c r="O93" s="131">
        <f>N93/M93*100</f>
        <v>100</v>
      </c>
      <c r="P93" s="12">
        <f>R93+S93</f>
        <v>5310.42</v>
      </c>
      <c r="Q93" s="12"/>
      <c r="R93" s="12">
        <v>3925.8162499999999</v>
      </c>
      <c r="S93" s="40">
        <v>1384.60375</v>
      </c>
      <c r="T93" s="68"/>
      <c r="U93" s="68"/>
      <c r="V93" s="38"/>
      <c r="W93" s="81"/>
      <c r="X93"/>
      <c r="Y93"/>
      <c r="Z93"/>
      <c r="AA93"/>
    </row>
    <row r="94" spans="1:54" ht="33" customHeight="1" x14ac:dyDescent="0.2">
      <c r="A94" s="64">
        <v>63</v>
      </c>
      <c r="B94" s="65" t="s">
        <v>13</v>
      </c>
      <c r="C94" s="100" t="s">
        <v>123</v>
      </c>
      <c r="D94" s="65" t="s">
        <v>16</v>
      </c>
      <c r="E94" s="114">
        <v>1.165</v>
      </c>
      <c r="F94" s="66">
        <v>7.64</v>
      </c>
      <c r="G94" s="65" t="s">
        <v>19</v>
      </c>
      <c r="H94" s="241"/>
      <c r="I94" s="244"/>
      <c r="J94" s="241"/>
      <c r="K94" s="68" t="s">
        <v>138</v>
      </c>
      <c r="L94" s="153">
        <v>44804</v>
      </c>
      <c r="M94" s="40">
        <v>13779.676799999999</v>
      </c>
      <c r="N94" s="12">
        <f>P94</f>
        <v>13779.676800000001</v>
      </c>
      <c r="O94" s="103">
        <f>N94/M94*100</f>
        <v>100.00000000000003</v>
      </c>
      <c r="P94" s="12">
        <f>R94+S94</f>
        <v>13779.676800000001</v>
      </c>
      <c r="Q94" s="12"/>
      <c r="R94" s="12">
        <v>10186.85511</v>
      </c>
      <c r="S94" s="12">
        <v>3592.8216900000002</v>
      </c>
      <c r="T94" s="1"/>
      <c r="U94" s="1"/>
      <c r="V94" s="38"/>
      <c r="W94" s="81"/>
    </row>
    <row r="95" spans="1:54" ht="15.75" x14ac:dyDescent="0.2">
      <c r="A95" s="217" t="s">
        <v>166</v>
      </c>
      <c r="B95" s="218"/>
      <c r="C95" s="218"/>
      <c r="D95" s="219"/>
      <c r="E95" s="120">
        <f>E92+E93+E94</f>
        <v>1.9079999999999999</v>
      </c>
      <c r="F95" s="120">
        <f>F92+F93+F94</f>
        <v>13.2</v>
      </c>
      <c r="G95" s="20" t="s">
        <v>20</v>
      </c>
      <c r="H95" s="20" t="s">
        <v>20</v>
      </c>
      <c r="I95" s="20" t="s">
        <v>20</v>
      </c>
      <c r="J95" s="20" t="s">
        <v>20</v>
      </c>
      <c r="K95" s="20" t="s">
        <v>20</v>
      </c>
      <c r="L95" s="1" t="s">
        <v>20</v>
      </c>
      <c r="M95" s="15">
        <f>M92+M93+M94</f>
        <v>27053.838799999998</v>
      </c>
      <c r="N95" s="15">
        <f>N92+N93+N94</f>
        <v>27053.838800000001</v>
      </c>
      <c r="O95" s="91" t="s">
        <v>20</v>
      </c>
      <c r="P95" s="15">
        <f>P92+P93+P94</f>
        <v>27053.838800000001</v>
      </c>
      <c r="Q95" s="15">
        <f>Q92+Q93+Q94</f>
        <v>0</v>
      </c>
      <c r="R95" s="15">
        <f>R92+R93+R94</f>
        <v>20000</v>
      </c>
      <c r="S95" s="15">
        <f>S92+S93+S94</f>
        <v>7053.8387999999995</v>
      </c>
      <c r="T95" s="1"/>
      <c r="U95" s="1"/>
    </row>
    <row r="96" spans="1:54" ht="18.75" customHeight="1" x14ac:dyDescent="0.2">
      <c r="A96" s="212" t="s">
        <v>44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4"/>
      <c r="T96" s="1" t="s">
        <v>20</v>
      </c>
      <c r="U96" s="1" t="s">
        <v>20</v>
      </c>
    </row>
    <row r="97" spans="1:23" ht="58.5" customHeight="1" x14ac:dyDescent="0.2">
      <c r="A97" s="64">
        <v>64</v>
      </c>
      <c r="B97" s="65" t="s">
        <v>13</v>
      </c>
      <c r="C97" s="100" t="s">
        <v>72</v>
      </c>
      <c r="D97" s="65" t="s">
        <v>16</v>
      </c>
      <c r="E97" s="66">
        <v>0.49099999999999999</v>
      </c>
      <c r="F97" s="66">
        <v>7.593</v>
      </c>
      <c r="G97" s="65" t="s">
        <v>17</v>
      </c>
      <c r="H97" s="67" t="s">
        <v>73</v>
      </c>
      <c r="I97" s="101">
        <v>44684</v>
      </c>
      <c r="J97" s="67">
        <v>44788</v>
      </c>
      <c r="K97" s="68" t="s">
        <v>138</v>
      </c>
      <c r="L97" s="153">
        <v>44816</v>
      </c>
      <c r="M97" s="40">
        <v>8662.6749999999993</v>
      </c>
      <c r="N97" s="40">
        <f>P97</f>
        <v>8662.6749999999993</v>
      </c>
      <c r="O97" s="9">
        <f>N97/M97*100</f>
        <v>100</v>
      </c>
      <c r="P97" s="12">
        <f>R97+S97</f>
        <v>8662.6749999999993</v>
      </c>
      <c r="Q97" s="12"/>
      <c r="R97" s="12">
        <v>6000</v>
      </c>
      <c r="S97" s="12">
        <v>2662.6750000000002</v>
      </c>
      <c r="T97" s="1"/>
      <c r="U97" s="1"/>
      <c r="V97" s="38"/>
      <c r="W97" s="81"/>
    </row>
    <row r="98" spans="1:23" ht="15.75" x14ac:dyDescent="0.2">
      <c r="A98" s="217" t="s">
        <v>167</v>
      </c>
      <c r="B98" s="218"/>
      <c r="C98" s="218"/>
      <c r="D98" s="219"/>
      <c r="E98" s="46">
        <f>E97</f>
        <v>0.49099999999999999</v>
      </c>
      <c r="F98" s="47">
        <f>F97</f>
        <v>7.593</v>
      </c>
      <c r="G98" s="16" t="s">
        <v>20</v>
      </c>
      <c r="H98" s="16" t="s">
        <v>20</v>
      </c>
      <c r="I98" s="16" t="s">
        <v>20</v>
      </c>
      <c r="J98" s="16" t="s">
        <v>20</v>
      </c>
      <c r="K98" s="16" t="s">
        <v>20</v>
      </c>
      <c r="L98" s="18" t="s">
        <v>20</v>
      </c>
      <c r="M98" s="44">
        <f>M97</f>
        <v>8662.6749999999993</v>
      </c>
      <c r="N98" s="44">
        <f>N97</f>
        <v>8662.6749999999993</v>
      </c>
      <c r="O98" s="41" t="s">
        <v>20</v>
      </c>
      <c r="P98" s="44">
        <f>P97</f>
        <v>8662.6749999999993</v>
      </c>
      <c r="Q98" s="44">
        <f>Q97</f>
        <v>0</v>
      </c>
      <c r="R98" s="44">
        <f>R97</f>
        <v>6000</v>
      </c>
      <c r="S98" s="44">
        <f>S97</f>
        <v>2662.6750000000002</v>
      </c>
      <c r="T98" s="1"/>
      <c r="U98" s="1"/>
    </row>
    <row r="99" spans="1:23" ht="21" customHeight="1" x14ac:dyDescent="0.2">
      <c r="A99" s="212" t="s">
        <v>45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4"/>
      <c r="T99" s="1" t="s">
        <v>20</v>
      </c>
      <c r="U99" s="1" t="s">
        <v>20</v>
      </c>
    </row>
    <row r="100" spans="1:23" ht="45" customHeight="1" x14ac:dyDescent="0.2">
      <c r="A100" s="64">
        <v>65</v>
      </c>
      <c r="B100" s="65" t="s">
        <v>13</v>
      </c>
      <c r="C100" s="100" t="s">
        <v>56</v>
      </c>
      <c r="D100" s="65" t="s">
        <v>16</v>
      </c>
      <c r="E100" s="66">
        <v>0.27500000000000002</v>
      </c>
      <c r="F100" s="66">
        <v>2.3479999999999999</v>
      </c>
      <c r="G100" s="65" t="s">
        <v>90</v>
      </c>
      <c r="H100" s="67" t="s">
        <v>91</v>
      </c>
      <c r="I100" s="101">
        <v>44713</v>
      </c>
      <c r="J100" s="67">
        <v>44757</v>
      </c>
      <c r="K100" s="68" t="s">
        <v>138</v>
      </c>
      <c r="L100" s="153">
        <v>44797</v>
      </c>
      <c r="M100" s="40">
        <v>3509.7373400000001</v>
      </c>
      <c r="N100" s="12">
        <f>P100</f>
        <v>3509.7373399999997</v>
      </c>
      <c r="O100" s="9">
        <f>N100/M100*100</f>
        <v>99.999999999999986</v>
      </c>
      <c r="P100" s="12">
        <f>R100+S100</f>
        <v>3509.7373399999997</v>
      </c>
      <c r="Q100" s="12"/>
      <c r="R100" s="12">
        <v>2632.3029999999999</v>
      </c>
      <c r="S100" s="12">
        <v>877.43434000000002</v>
      </c>
      <c r="T100" s="1"/>
      <c r="U100" s="1"/>
      <c r="V100" s="38"/>
    </row>
    <row r="101" spans="1:23" s="31" customFormat="1" ht="15.75" x14ac:dyDescent="0.2">
      <c r="A101" s="217" t="s">
        <v>132</v>
      </c>
      <c r="B101" s="218"/>
      <c r="C101" s="218"/>
      <c r="D101" s="219"/>
      <c r="E101" s="46">
        <f>E100</f>
        <v>0.27500000000000002</v>
      </c>
      <c r="F101" s="46">
        <f>F100</f>
        <v>2.3479999999999999</v>
      </c>
      <c r="G101" s="16" t="s">
        <v>20</v>
      </c>
      <c r="H101" s="16" t="s">
        <v>20</v>
      </c>
      <c r="I101" s="16" t="s">
        <v>20</v>
      </c>
      <c r="J101" s="16" t="s">
        <v>20</v>
      </c>
      <c r="K101" s="16" t="s">
        <v>20</v>
      </c>
      <c r="L101" s="18"/>
      <c r="M101" s="48">
        <f>M100</f>
        <v>3509.7373400000001</v>
      </c>
      <c r="N101" s="48">
        <f>N100</f>
        <v>3509.7373399999997</v>
      </c>
      <c r="O101" s="9" t="s">
        <v>20</v>
      </c>
      <c r="P101" s="48">
        <f>P100</f>
        <v>3509.7373399999997</v>
      </c>
      <c r="Q101" s="48">
        <f>Q100</f>
        <v>0</v>
      </c>
      <c r="R101" s="48">
        <f>R100</f>
        <v>2632.3029999999999</v>
      </c>
      <c r="S101" s="48">
        <f>S100</f>
        <v>877.43434000000002</v>
      </c>
      <c r="T101" s="1"/>
      <c r="U101" s="1"/>
      <c r="V101" s="55"/>
    </row>
    <row r="102" spans="1:23" x14ac:dyDescent="0.2">
      <c r="A102" s="209" t="s">
        <v>33</v>
      </c>
      <c r="B102" s="209"/>
      <c r="C102" s="209"/>
      <c r="D102" s="209"/>
      <c r="E102" s="46"/>
      <c r="F102" s="46"/>
      <c r="G102" s="16"/>
      <c r="H102" s="16"/>
      <c r="I102" s="16"/>
      <c r="J102" s="16"/>
      <c r="K102" s="16"/>
      <c r="L102" s="18"/>
      <c r="M102" s="48"/>
      <c r="N102" s="48"/>
      <c r="O102" s="9"/>
      <c r="P102" s="48"/>
      <c r="Q102" s="48"/>
      <c r="R102" s="48"/>
      <c r="S102" s="48"/>
      <c r="T102" s="1"/>
      <c r="U102" s="1"/>
    </row>
    <row r="103" spans="1:23" ht="36" customHeight="1" x14ac:dyDescent="0.2">
      <c r="A103" s="163">
        <v>66</v>
      </c>
      <c r="B103" s="162" t="s">
        <v>13</v>
      </c>
      <c r="C103" s="165" t="s">
        <v>303</v>
      </c>
      <c r="D103" s="162" t="s">
        <v>16</v>
      </c>
      <c r="E103" s="166">
        <v>4.8000000000000001E-2</v>
      </c>
      <c r="F103" s="164">
        <v>0.29099999999999998</v>
      </c>
      <c r="G103" s="162" t="s">
        <v>19</v>
      </c>
      <c r="H103" s="162" t="s">
        <v>188</v>
      </c>
      <c r="I103" s="161">
        <v>44845</v>
      </c>
      <c r="J103" s="161">
        <v>44926</v>
      </c>
      <c r="K103" s="68" t="s">
        <v>138</v>
      </c>
      <c r="L103" s="153">
        <v>44865</v>
      </c>
      <c r="M103" s="48">
        <v>490.26265999999998</v>
      </c>
      <c r="N103" s="109">
        <f>P103</f>
        <v>490.26265999999998</v>
      </c>
      <c r="O103" s="9">
        <f>N103/M103*100</f>
        <v>100</v>
      </c>
      <c r="P103" s="109">
        <f>R103+S103</f>
        <v>490.26265999999998</v>
      </c>
      <c r="Q103" s="109"/>
      <c r="R103" s="109">
        <v>367.697</v>
      </c>
      <c r="S103" s="109">
        <v>122.56565999999999</v>
      </c>
      <c r="T103" s="110"/>
      <c r="U103" s="110"/>
      <c r="V103" s="38"/>
      <c r="W103" s="81"/>
    </row>
    <row r="104" spans="1:23" s="31" customFormat="1" ht="15.75" x14ac:dyDescent="0.2">
      <c r="A104" s="256" t="s">
        <v>168</v>
      </c>
      <c r="B104" s="256"/>
      <c r="C104" s="256"/>
      <c r="D104" s="256"/>
      <c r="E104" s="46">
        <f>E101+E103</f>
        <v>0.32300000000000001</v>
      </c>
      <c r="F104" s="46">
        <f>F101+F103</f>
        <v>2.6389999999999998</v>
      </c>
      <c r="G104" s="16" t="s">
        <v>20</v>
      </c>
      <c r="H104" s="16" t="s">
        <v>20</v>
      </c>
      <c r="I104" s="16" t="s">
        <v>20</v>
      </c>
      <c r="J104" s="16" t="s">
        <v>20</v>
      </c>
      <c r="K104" s="16" t="s">
        <v>20</v>
      </c>
      <c r="L104" s="18" t="s">
        <v>20</v>
      </c>
      <c r="M104" s="44">
        <f>M101+M103</f>
        <v>4000</v>
      </c>
      <c r="N104" s="44">
        <f>N101+N103</f>
        <v>3999.9999999999995</v>
      </c>
      <c r="O104" s="9"/>
      <c r="P104" s="44">
        <f>P101+P103</f>
        <v>3999.9999999999995</v>
      </c>
      <c r="Q104" s="44">
        <f>Q101+Q103</f>
        <v>0</v>
      </c>
      <c r="R104" s="44">
        <f>R101+R103</f>
        <v>3000</v>
      </c>
      <c r="S104" s="44">
        <f>S101+S103</f>
        <v>1000</v>
      </c>
      <c r="T104" s="1"/>
      <c r="U104" s="1"/>
      <c r="V104" s="112"/>
    </row>
    <row r="105" spans="1:23" ht="18.75" x14ac:dyDescent="0.2">
      <c r="A105" s="250" t="s">
        <v>46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2"/>
      <c r="T105" s="111" t="s">
        <v>20</v>
      </c>
      <c r="U105" s="111" t="s">
        <v>20</v>
      </c>
      <c r="V105" s="38"/>
    </row>
    <row r="106" spans="1:23" ht="37.5" customHeight="1" x14ac:dyDescent="0.2">
      <c r="A106" s="64">
        <v>67</v>
      </c>
      <c r="B106" s="65" t="s">
        <v>13</v>
      </c>
      <c r="C106" s="65" t="s">
        <v>124</v>
      </c>
      <c r="D106" s="65" t="s">
        <v>16</v>
      </c>
      <c r="E106" s="114">
        <v>0.45500000000000002</v>
      </c>
      <c r="F106" s="66">
        <v>3.1389999999999998</v>
      </c>
      <c r="G106" s="65" t="s">
        <v>47</v>
      </c>
      <c r="H106" s="65" t="s">
        <v>137</v>
      </c>
      <c r="I106" s="67">
        <v>44696</v>
      </c>
      <c r="J106" s="67">
        <v>44742</v>
      </c>
      <c r="K106" s="68" t="s">
        <v>138</v>
      </c>
      <c r="L106" s="153">
        <v>44733</v>
      </c>
      <c r="M106" s="14">
        <v>4000</v>
      </c>
      <c r="N106" s="14">
        <f>P106</f>
        <v>4000</v>
      </c>
      <c r="O106" s="41">
        <f>N106/M106*100</f>
        <v>100</v>
      </c>
      <c r="P106" s="14">
        <f>R106+S106</f>
        <v>4000</v>
      </c>
      <c r="Q106" s="88"/>
      <c r="R106" s="12">
        <v>3000</v>
      </c>
      <c r="S106" s="12">
        <v>1000</v>
      </c>
      <c r="T106" s="1" t="s">
        <v>20</v>
      </c>
      <c r="U106" s="1" t="s">
        <v>20</v>
      </c>
    </row>
    <row r="107" spans="1:23" ht="15.75" x14ac:dyDescent="0.2">
      <c r="A107" s="217" t="s">
        <v>169</v>
      </c>
      <c r="B107" s="218"/>
      <c r="C107" s="218"/>
      <c r="D107" s="219"/>
      <c r="E107" s="46">
        <f>E106</f>
        <v>0.45500000000000002</v>
      </c>
      <c r="F107" s="46">
        <f>F106</f>
        <v>3.1389999999999998</v>
      </c>
      <c r="G107" s="16" t="s">
        <v>20</v>
      </c>
      <c r="H107" s="16" t="s">
        <v>20</v>
      </c>
      <c r="I107" s="16" t="s">
        <v>20</v>
      </c>
      <c r="J107" s="16" t="s">
        <v>20</v>
      </c>
      <c r="K107" s="16" t="s">
        <v>20</v>
      </c>
      <c r="L107" s="18" t="s">
        <v>20</v>
      </c>
      <c r="M107" s="48">
        <f>M106</f>
        <v>4000</v>
      </c>
      <c r="N107" s="48">
        <f>N106</f>
        <v>4000</v>
      </c>
      <c r="O107" s="41" t="s">
        <v>20</v>
      </c>
      <c r="P107" s="48">
        <f>P106</f>
        <v>4000</v>
      </c>
      <c r="Q107" s="48">
        <f>Q106</f>
        <v>0</v>
      </c>
      <c r="R107" s="48">
        <f>R106</f>
        <v>3000</v>
      </c>
      <c r="S107" s="48">
        <f>S106</f>
        <v>1000</v>
      </c>
      <c r="T107" s="1"/>
      <c r="U107" s="1"/>
    </row>
    <row r="108" spans="1:23" ht="21.75" customHeight="1" x14ac:dyDescent="0.2">
      <c r="A108" s="212" t="s">
        <v>48</v>
      </c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4"/>
      <c r="T108" s="1" t="s">
        <v>20</v>
      </c>
      <c r="U108" s="1" t="s">
        <v>20</v>
      </c>
      <c r="V108" s="38"/>
    </row>
    <row r="109" spans="1:23" ht="55.5" customHeight="1" x14ac:dyDescent="0.2">
      <c r="A109" s="64">
        <v>68</v>
      </c>
      <c r="B109" s="65" t="s">
        <v>13</v>
      </c>
      <c r="C109" s="100" t="s">
        <v>155</v>
      </c>
      <c r="D109" s="65" t="s">
        <v>16</v>
      </c>
      <c r="E109" s="114">
        <v>0.43</v>
      </c>
      <c r="F109" s="66">
        <v>4.9249999999999998</v>
      </c>
      <c r="G109" s="65" t="s">
        <v>17</v>
      </c>
      <c r="H109" s="67" t="s">
        <v>88</v>
      </c>
      <c r="I109" s="101">
        <v>44481</v>
      </c>
      <c r="J109" s="67">
        <v>44805</v>
      </c>
      <c r="K109" s="68" t="s">
        <v>138</v>
      </c>
      <c r="L109" s="153">
        <v>44796</v>
      </c>
      <c r="M109" s="14">
        <v>17959.809509999999</v>
      </c>
      <c r="N109" s="40">
        <f>P109</f>
        <v>17959.809509999999</v>
      </c>
      <c r="O109" s="41">
        <f>N109/M109*100</f>
        <v>100</v>
      </c>
      <c r="P109" s="12">
        <f>R109+S109</f>
        <v>17959.809509999999</v>
      </c>
      <c r="Q109" s="12"/>
      <c r="R109" s="12">
        <v>14000</v>
      </c>
      <c r="S109" s="12">
        <v>3959.80951</v>
      </c>
      <c r="T109" s="1"/>
      <c r="U109" s="1"/>
      <c r="W109" s="81"/>
    </row>
    <row r="110" spans="1:23" ht="15.75" x14ac:dyDescent="0.2">
      <c r="A110" s="217" t="s">
        <v>176</v>
      </c>
      <c r="B110" s="218"/>
      <c r="C110" s="218"/>
      <c r="D110" s="219"/>
      <c r="E110" s="46">
        <f>E109</f>
        <v>0.43</v>
      </c>
      <c r="F110" s="46">
        <f>F109</f>
        <v>4.9249999999999998</v>
      </c>
      <c r="G110" s="16" t="s">
        <v>20</v>
      </c>
      <c r="H110" s="16" t="s">
        <v>20</v>
      </c>
      <c r="I110" s="16" t="s">
        <v>20</v>
      </c>
      <c r="J110" s="16" t="s">
        <v>20</v>
      </c>
      <c r="K110" s="16" t="s">
        <v>20</v>
      </c>
      <c r="L110" s="18" t="s">
        <v>20</v>
      </c>
      <c r="M110" s="48">
        <f t="shared" ref="M110:S110" si="12">M109</f>
        <v>17959.809509999999</v>
      </c>
      <c r="N110" s="48">
        <f t="shared" si="12"/>
        <v>17959.809509999999</v>
      </c>
      <c r="O110" s="95">
        <f t="shared" si="12"/>
        <v>100</v>
      </c>
      <c r="P110" s="48">
        <f t="shared" si="12"/>
        <v>17959.809509999999</v>
      </c>
      <c r="Q110" s="48">
        <f t="shared" si="12"/>
        <v>0</v>
      </c>
      <c r="R110" s="48">
        <f t="shared" si="12"/>
        <v>14000</v>
      </c>
      <c r="S110" s="48">
        <f t="shared" si="12"/>
        <v>3959.80951</v>
      </c>
      <c r="T110" s="1"/>
      <c r="U110" s="1"/>
    </row>
    <row r="111" spans="1:23" ht="25.5" customHeight="1" x14ac:dyDescent="0.2">
      <c r="A111" s="202" t="s">
        <v>133</v>
      </c>
      <c r="B111" s="202"/>
      <c r="C111" s="202"/>
      <c r="D111" s="202"/>
      <c r="E111" s="13">
        <f>E71+E80+E84+E90+E95+E98+E107+E110+E104</f>
        <v>19.581499999999998</v>
      </c>
      <c r="F111" s="13">
        <f>F64+F74+F84+F87+F95+F98+F101+F107+F110</f>
        <v>220.77822999999998</v>
      </c>
      <c r="G111" s="13" t="s">
        <v>20</v>
      </c>
      <c r="H111" s="13" t="s">
        <v>20</v>
      </c>
      <c r="I111" s="13" t="s">
        <v>20</v>
      </c>
      <c r="J111" s="13" t="s">
        <v>20</v>
      </c>
      <c r="K111" s="13" t="s">
        <v>20</v>
      </c>
      <c r="L111" s="25"/>
      <c r="M111" s="48">
        <f>M71+M80+M84+M90+M95+M98+M104+M107+M110</f>
        <v>386797.57377000002</v>
      </c>
      <c r="N111" s="48">
        <f>N71+N80+N84+N90+N95+N98+N104+N107+N110</f>
        <v>381152.86729999998</v>
      </c>
      <c r="O111" s="9">
        <f>N111/M111*100</f>
        <v>98.540656184840358</v>
      </c>
      <c r="P111" s="48">
        <f>P71+P80+P84+P90+P95+P98+P104+P107+P110</f>
        <v>381152.86729999998</v>
      </c>
      <c r="Q111" s="48">
        <f>Q71+Q80+Q84+Q90+Q95+Q98+Q101+Q107+Q110</f>
        <v>0</v>
      </c>
      <c r="R111" s="48">
        <f>R71+R80+R84+R90+R95+R98+R104+R107+R110</f>
        <v>301458.26621999999</v>
      </c>
      <c r="S111" s="48">
        <f>S71+S80+S84+S90+S95+S98+S104+S107+S110</f>
        <v>79694.601080000008</v>
      </c>
      <c r="T111" s="31"/>
      <c r="U111" s="31"/>
    </row>
    <row r="112" spans="1:23" ht="25.5" customHeight="1" x14ac:dyDescent="0.2">
      <c r="A112" s="202" t="s">
        <v>104</v>
      </c>
      <c r="B112" s="202"/>
      <c r="C112" s="202"/>
      <c r="D112" s="202"/>
      <c r="E112" s="13">
        <f>E46+E111</f>
        <v>135.3365</v>
      </c>
      <c r="F112" s="13">
        <f>F46+F111</f>
        <v>1060.8192300000001</v>
      </c>
      <c r="G112" s="13" t="s">
        <v>20</v>
      </c>
      <c r="H112" s="13" t="s">
        <v>20</v>
      </c>
      <c r="I112" s="13" t="s">
        <v>20</v>
      </c>
      <c r="J112" s="13" t="s">
        <v>20</v>
      </c>
      <c r="K112" s="13" t="s">
        <v>20</v>
      </c>
      <c r="L112" s="25"/>
      <c r="M112" s="48">
        <f>M46+M111</f>
        <v>1814853.1559299999</v>
      </c>
      <c r="N112" s="6">
        <f>N46+N111</f>
        <v>1809208.4494599998</v>
      </c>
      <c r="O112" s="9">
        <f>N112/M112*100</f>
        <v>99.68897172470642</v>
      </c>
      <c r="P112" s="6">
        <f>P46+P111</f>
        <v>1809208.4494599998</v>
      </c>
      <c r="Q112" s="6">
        <f>Q46+Q111</f>
        <v>388638.89999999997</v>
      </c>
      <c r="R112" s="6">
        <f>R46+R111</f>
        <v>1340874.94838</v>
      </c>
      <c r="S112" s="6">
        <f>S46+S111</f>
        <v>79694.601080000008</v>
      </c>
      <c r="T112" s="31"/>
      <c r="U112" s="31"/>
    </row>
    <row r="113" spans="1:26" ht="47.25" customHeight="1" x14ac:dyDescent="0.2">
      <c r="A113" s="10" t="s">
        <v>36</v>
      </c>
      <c r="B113" s="62"/>
      <c r="C113" s="62"/>
      <c r="D113" s="62"/>
      <c r="E113" s="121"/>
      <c r="F113" s="62"/>
      <c r="G113" s="62"/>
      <c r="H113" s="62"/>
      <c r="I113" s="62"/>
      <c r="J113" s="62"/>
      <c r="K113" s="62"/>
      <c r="L113" s="157"/>
      <c r="M113" s="62"/>
      <c r="N113" s="62"/>
      <c r="O113" s="96"/>
      <c r="P113" s="62"/>
      <c r="Q113" s="62"/>
      <c r="R113" s="62"/>
      <c r="S113" s="62"/>
      <c r="T113" s="45"/>
      <c r="U113" s="45"/>
    </row>
    <row r="114" spans="1:26" ht="30" customHeight="1" x14ac:dyDescent="0.2">
      <c r="A114" s="223">
        <v>69</v>
      </c>
      <c r="B114" s="226" t="s">
        <v>13</v>
      </c>
      <c r="C114" s="229" t="s">
        <v>35</v>
      </c>
      <c r="D114" s="226" t="s">
        <v>16</v>
      </c>
      <c r="E114" s="232">
        <v>2.117</v>
      </c>
      <c r="F114" s="220">
        <v>35</v>
      </c>
      <c r="G114" s="238" t="s">
        <v>19</v>
      </c>
      <c r="H114" s="238" t="s">
        <v>143</v>
      </c>
      <c r="I114" s="283">
        <v>44154</v>
      </c>
      <c r="J114" s="238">
        <v>45035</v>
      </c>
      <c r="K114" s="237" t="s">
        <v>21</v>
      </c>
      <c r="L114" s="237">
        <v>2023</v>
      </c>
      <c r="M114" s="44">
        <v>610304.6</v>
      </c>
      <c r="N114" s="44">
        <f>P114</f>
        <v>610304.6</v>
      </c>
      <c r="O114" s="41">
        <f>N114/M114*100</f>
        <v>100</v>
      </c>
      <c r="P114" s="44">
        <f>Q114+R114</f>
        <v>610304.6</v>
      </c>
      <c r="Q114" s="44">
        <v>604201.5</v>
      </c>
      <c r="R114" s="63">
        <v>6103.1</v>
      </c>
      <c r="S114" s="63">
        <v>0</v>
      </c>
      <c r="T114" s="15">
        <f>SUM(P114:S114)</f>
        <v>1220609.2000000002</v>
      </c>
      <c r="U114" s="45"/>
      <c r="V114" s="181"/>
    </row>
    <row r="115" spans="1:26" ht="23.25" customHeight="1" x14ac:dyDescent="0.2">
      <c r="A115" s="224"/>
      <c r="B115" s="227"/>
      <c r="C115" s="230"/>
      <c r="D115" s="227"/>
      <c r="E115" s="233"/>
      <c r="F115" s="221"/>
      <c r="G115" s="283"/>
      <c r="H115" s="283"/>
      <c r="I115" s="283"/>
      <c r="J115" s="238"/>
      <c r="K115" s="237"/>
      <c r="L115" s="237"/>
      <c r="M115" s="44">
        <v>238098</v>
      </c>
      <c r="N115" s="44">
        <f>P115</f>
        <v>238098</v>
      </c>
      <c r="O115" s="41">
        <f>N115/M115*100</f>
        <v>100</v>
      </c>
      <c r="P115" s="44">
        <f>Q115</f>
        <v>238098</v>
      </c>
      <c r="Q115" s="44">
        <v>238098</v>
      </c>
      <c r="R115" s="63">
        <v>0</v>
      </c>
      <c r="S115" s="63">
        <v>0</v>
      </c>
      <c r="T115" s="15"/>
      <c r="U115" s="45"/>
      <c r="V115" s="181"/>
    </row>
    <row r="116" spans="1:26" ht="21.75" customHeight="1" x14ac:dyDescent="0.2">
      <c r="A116" s="225"/>
      <c r="B116" s="228"/>
      <c r="C116" s="231"/>
      <c r="D116" s="228"/>
      <c r="E116" s="234"/>
      <c r="F116" s="222"/>
      <c r="G116" s="284" t="s">
        <v>309</v>
      </c>
      <c r="H116" s="285"/>
      <c r="I116" s="285"/>
      <c r="J116" s="285"/>
      <c r="K116" s="285"/>
      <c r="L116" s="286"/>
      <c r="M116" s="6">
        <f>M114+M115</f>
        <v>848402.6</v>
      </c>
      <c r="N116" s="6">
        <f>N114+N115</f>
        <v>848402.6</v>
      </c>
      <c r="O116" s="9">
        <f>N116/M116*100</f>
        <v>100</v>
      </c>
      <c r="P116" s="6">
        <f>P114+P115</f>
        <v>848402.6</v>
      </c>
      <c r="Q116" s="6">
        <f>Q114+Q115</f>
        <v>842299.5</v>
      </c>
      <c r="R116" s="6">
        <f>R114+R115</f>
        <v>6103.1</v>
      </c>
      <c r="S116" s="6">
        <f>S114+S115</f>
        <v>0</v>
      </c>
      <c r="T116" s="15"/>
      <c r="U116" s="45"/>
      <c r="V116" s="189"/>
      <c r="W116" s="189"/>
      <c r="X116" s="189"/>
    </row>
    <row r="117" spans="1:26" ht="28.5" customHeight="1" x14ac:dyDescent="0.2">
      <c r="A117" s="215" t="s">
        <v>49</v>
      </c>
      <c r="B117" s="215"/>
      <c r="C117" s="216" t="s">
        <v>134</v>
      </c>
      <c r="D117" s="216"/>
      <c r="E117" s="13">
        <f>E112</f>
        <v>135.3365</v>
      </c>
      <c r="F117" s="13">
        <f>F112</f>
        <v>1060.8192300000001</v>
      </c>
      <c r="G117" s="13" t="s">
        <v>20</v>
      </c>
      <c r="H117" s="13" t="s">
        <v>20</v>
      </c>
      <c r="I117" s="13" t="s">
        <v>20</v>
      </c>
      <c r="J117" s="13" t="s">
        <v>20</v>
      </c>
      <c r="K117" s="13" t="s">
        <v>20</v>
      </c>
      <c r="L117" s="25" t="s">
        <v>20</v>
      </c>
      <c r="M117" s="287">
        <f>M112+M116</f>
        <v>2663255.75593</v>
      </c>
      <c r="N117" s="235">
        <f>N112+N116</f>
        <v>2657611.0494599999</v>
      </c>
      <c r="O117" s="271">
        <f>N117/M117*100</f>
        <v>99.788052407004784</v>
      </c>
      <c r="P117" s="235">
        <f>P112+P116</f>
        <v>2657611.0494599999</v>
      </c>
      <c r="Q117" s="235">
        <f>Q112+Q116</f>
        <v>1230938.3999999999</v>
      </c>
      <c r="R117" s="235">
        <f>R112+R116</f>
        <v>1346978.0483800001</v>
      </c>
      <c r="S117" s="235">
        <f>S112+S116</f>
        <v>79694.601080000008</v>
      </c>
      <c r="T117" s="31"/>
      <c r="U117" s="31"/>
    </row>
    <row r="118" spans="1:26" ht="21.75" customHeight="1" x14ac:dyDescent="0.2">
      <c r="A118" s="215"/>
      <c r="B118" s="215"/>
      <c r="C118" s="216" t="s">
        <v>135</v>
      </c>
      <c r="D118" s="216"/>
      <c r="E118" s="13">
        <f>E35</f>
        <v>106.70000000000002</v>
      </c>
      <c r="F118" s="13" t="s">
        <v>20</v>
      </c>
      <c r="G118" s="13" t="s">
        <v>20</v>
      </c>
      <c r="H118" s="13" t="s">
        <v>20</v>
      </c>
      <c r="I118" s="13" t="s">
        <v>20</v>
      </c>
      <c r="J118" s="13" t="s">
        <v>20</v>
      </c>
      <c r="K118" s="13" t="s">
        <v>20</v>
      </c>
      <c r="L118" s="19"/>
      <c r="M118" s="288"/>
      <c r="N118" s="236"/>
      <c r="O118" s="272"/>
      <c r="P118" s="236"/>
      <c r="Q118" s="236"/>
      <c r="R118" s="236"/>
      <c r="S118" s="236"/>
    </row>
    <row r="119" spans="1:26" ht="27.75" customHeight="1" x14ac:dyDescent="0.2">
      <c r="A119" s="202"/>
      <c r="B119" s="202"/>
      <c r="C119" s="202"/>
      <c r="D119" s="202"/>
      <c r="E119" s="13"/>
      <c r="F119" s="13"/>
      <c r="G119" s="13"/>
      <c r="H119" s="13"/>
      <c r="I119" s="13"/>
      <c r="J119" s="13"/>
      <c r="K119" s="13"/>
      <c r="L119" s="25" t="s">
        <v>108</v>
      </c>
      <c r="M119" s="48">
        <f>V128+V131</f>
        <v>32.460740000042279</v>
      </c>
      <c r="N119" s="6"/>
      <c r="O119" s="9"/>
      <c r="P119" s="6"/>
      <c r="Q119" s="6">
        <f>Q120-Q117</f>
        <v>0</v>
      </c>
      <c r="R119" s="6">
        <f>X128+W128</f>
        <v>3.0000004335306585E-4</v>
      </c>
      <c r="S119" s="6">
        <f>Y128+X128</f>
        <v>6.0000008670613172E-5</v>
      </c>
      <c r="T119" s="31"/>
      <c r="U119" s="31"/>
    </row>
    <row r="120" spans="1:26" ht="27.75" customHeight="1" x14ac:dyDescent="0.2">
      <c r="A120" s="202"/>
      <c r="B120" s="202"/>
      <c r="C120" s="202"/>
      <c r="D120" s="202"/>
      <c r="E120" s="13"/>
      <c r="F120" s="13"/>
      <c r="G120" s="13"/>
      <c r="H120" s="13"/>
      <c r="I120" s="13"/>
      <c r="J120" s="13"/>
      <c r="K120" s="13"/>
      <c r="L120" s="25" t="s">
        <v>311</v>
      </c>
      <c r="M120" s="48">
        <f>M117+M119</f>
        <v>2663288.21667</v>
      </c>
      <c r="N120" s="6"/>
      <c r="O120" s="9"/>
      <c r="P120" s="6"/>
      <c r="Q120" s="6">
        <v>1230938.3999999999</v>
      </c>
      <c r="R120" s="6">
        <v>1351548.9931600001</v>
      </c>
      <c r="S120" s="6">
        <v>80830.034509999998</v>
      </c>
      <c r="T120" s="31"/>
      <c r="U120" s="31"/>
    </row>
    <row r="121" spans="1:26" ht="13.5" customHeight="1" x14ac:dyDescent="0.2">
      <c r="N121" s="11"/>
    </row>
    <row r="122" spans="1:26" ht="13.5" customHeight="1" x14ac:dyDescent="0.2">
      <c r="N122" s="11"/>
    </row>
    <row r="123" spans="1:26" ht="13.5" customHeight="1" x14ac:dyDescent="0.2">
      <c r="N123" s="11"/>
    </row>
    <row r="124" spans="1:26" ht="13.5" customHeight="1" x14ac:dyDescent="0.2">
      <c r="N124" s="11"/>
    </row>
    <row r="125" spans="1:26" x14ac:dyDescent="0.2">
      <c r="G125" s="53" t="s">
        <v>24</v>
      </c>
      <c r="H125" s="53" t="s">
        <v>126</v>
      </c>
      <c r="I125" s="53" t="s">
        <v>26</v>
      </c>
      <c r="J125" s="72"/>
      <c r="K125" s="72"/>
      <c r="L125" s="158"/>
      <c r="M125" s="75"/>
      <c r="N125" s="75"/>
      <c r="O125" s="97"/>
      <c r="P125" s="75"/>
      <c r="Q125" s="75"/>
      <c r="R125" s="75"/>
      <c r="S125" s="75"/>
      <c r="T125" s="72"/>
      <c r="U125" s="72"/>
      <c r="V125" s="182" t="s">
        <v>108</v>
      </c>
    </row>
    <row r="126" spans="1:26" x14ac:dyDescent="0.2">
      <c r="G126" s="44">
        <v>842299.5</v>
      </c>
      <c r="H126" s="63">
        <v>6103.1</v>
      </c>
      <c r="I126" s="30"/>
      <c r="J126" s="78">
        <f>G126+H126</f>
        <v>848402.6</v>
      </c>
      <c r="K126" s="13" t="s">
        <v>130</v>
      </c>
      <c r="L126" s="25"/>
      <c r="M126" s="75">
        <v>588362.93999999994</v>
      </c>
      <c r="N126" s="75">
        <f>N114</f>
        <v>610304.6</v>
      </c>
      <c r="O126" s="97"/>
      <c r="P126" s="75">
        <f>P114</f>
        <v>610304.6</v>
      </c>
      <c r="Q126" s="75">
        <v>848402600</v>
      </c>
      <c r="R126" s="75">
        <f>R114</f>
        <v>6103.1</v>
      </c>
      <c r="S126" s="75">
        <f>S114</f>
        <v>0</v>
      </c>
      <c r="T126" s="72"/>
      <c r="U126" s="72"/>
      <c r="V126" s="183">
        <f>J126-M126</f>
        <v>260039.66000000003</v>
      </c>
      <c r="W126" s="184"/>
    </row>
    <row r="127" spans="1:26" ht="15.75" x14ac:dyDescent="0.2">
      <c r="G127" s="44">
        <v>388638.9</v>
      </c>
      <c r="H127" s="44">
        <v>1029611.8833</v>
      </c>
      <c r="I127" s="40"/>
      <c r="J127" s="78">
        <f>G127+H127</f>
        <v>1418250.7833</v>
      </c>
      <c r="K127" s="13" t="s">
        <v>128</v>
      </c>
      <c r="L127" s="25"/>
      <c r="M127" s="75">
        <f t="shared" ref="M127:S127" si="13">M46</f>
        <v>1428055.5821599998</v>
      </c>
      <c r="N127" s="75">
        <f t="shared" si="13"/>
        <v>1428055.5821599998</v>
      </c>
      <c r="O127" s="98" t="str">
        <f t="shared" si="13"/>
        <v>-</v>
      </c>
      <c r="P127" s="75">
        <f t="shared" si="13"/>
        <v>1428055.5821599998</v>
      </c>
      <c r="Q127" s="75">
        <f t="shared" si="13"/>
        <v>388638.89999999997</v>
      </c>
      <c r="R127" s="75">
        <f t="shared" si="13"/>
        <v>1039416.6821599999</v>
      </c>
      <c r="S127" s="75">
        <f t="shared" si="13"/>
        <v>0</v>
      </c>
      <c r="T127" s="51"/>
      <c r="U127" s="75"/>
      <c r="V127" s="183">
        <v>0</v>
      </c>
      <c r="W127" s="184"/>
    </row>
    <row r="128" spans="1:26" ht="15.75" x14ac:dyDescent="0.2">
      <c r="G128" s="40"/>
      <c r="H128" s="40">
        <v>200000</v>
      </c>
      <c r="I128" s="40">
        <f>J128-H128</f>
        <v>50000</v>
      </c>
      <c r="J128" s="79">
        <v>250000</v>
      </c>
      <c r="K128" s="51" t="s">
        <v>39</v>
      </c>
      <c r="L128" s="159"/>
      <c r="M128" s="75">
        <f>M49+M50+M51+M52+M53+M54+M55+M56+M57+M58+M59+M60+M61+M62+M63+M66+M67+M68+M69+M70</f>
        <v>249999.99969999996</v>
      </c>
      <c r="N128" s="75">
        <f>N49+N50+N51+N52+N53+N54+N55+N56+N57+N58+N59+N60+N61+N62+N63+N66+N67+N68</f>
        <v>244355.29322999995</v>
      </c>
      <c r="O128" s="98" t="s">
        <v>20</v>
      </c>
      <c r="P128" s="75">
        <f t="shared" ref="P128:U128" si="14">P49+P50+P51+P52+P53+P54+P55+P56+P57+P58+P59+P60+P61+P62</f>
        <v>210844.55614999999</v>
      </c>
      <c r="Q128" s="75">
        <f t="shared" si="14"/>
        <v>0</v>
      </c>
      <c r="R128" s="75">
        <f t="shared" si="14"/>
        <v>168675.64491999999</v>
      </c>
      <c r="S128" s="75">
        <f t="shared" si="14"/>
        <v>42168.911230000005</v>
      </c>
      <c r="T128" s="73">
        <f t="shared" si="14"/>
        <v>0</v>
      </c>
      <c r="U128" s="73">
        <f t="shared" si="14"/>
        <v>0</v>
      </c>
      <c r="V128" s="183">
        <f>250000-M128</f>
        <v>3.0000004335306585E-4</v>
      </c>
      <c r="W128" s="177">
        <f>V128*80%</f>
        <v>2.4000003468245269E-4</v>
      </c>
      <c r="X128" s="177">
        <f>V128*20%</f>
        <v>6.0000008670613172E-5</v>
      </c>
      <c r="Y128" s="185"/>
      <c r="Z128" s="176"/>
    </row>
    <row r="129" spans="7:26" ht="15.75" x14ac:dyDescent="0.2">
      <c r="G129" s="40"/>
      <c r="H129" s="40">
        <v>20000</v>
      </c>
      <c r="I129" s="40">
        <f t="shared" ref="I129:I135" si="15">J129-H129</f>
        <v>5000</v>
      </c>
      <c r="J129" s="79">
        <v>25000</v>
      </c>
      <c r="K129" s="51" t="s">
        <v>40</v>
      </c>
      <c r="L129" s="159"/>
      <c r="M129" s="75">
        <f>M73+M76+M77+M78</f>
        <v>25000.000000000004</v>
      </c>
      <c r="N129" s="75">
        <f>N73</f>
        <v>21038.58236</v>
      </c>
      <c r="O129" s="98" t="s">
        <v>20</v>
      </c>
      <c r="P129" s="75">
        <f t="shared" ref="P129:U129" si="16">P73</f>
        <v>21038.58236</v>
      </c>
      <c r="Q129" s="75">
        <f t="shared" si="16"/>
        <v>0</v>
      </c>
      <c r="R129" s="75">
        <f t="shared" si="16"/>
        <v>16830.865890000001</v>
      </c>
      <c r="S129" s="75">
        <f t="shared" si="16"/>
        <v>4207.7164700000003</v>
      </c>
      <c r="T129" s="73">
        <f t="shared" si="16"/>
        <v>0</v>
      </c>
      <c r="U129" s="73">
        <f t="shared" si="16"/>
        <v>0</v>
      </c>
      <c r="V129" s="183">
        <f>25000-M129</f>
        <v>0</v>
      </c>
      <c r="W129" s="186"/>
      <c r="X129" s="176"/>
      <c r="Y129" s="176"/>
      <c r="Z129" s="176"/>
    </row>
    <row r="130" spans="7:26" ht="15.75" x14ac:dyDescent="0.2">
      <c r="G130" s="40"/>
      <c r="H130" s="40">
        <v>20000</v>
      </c>
      <c r="I130" s="40">
        <v>5153.7111999999997</v>
      </c>
      <c r="J130" s="107">
        <f>H130+I130</f>
        <v>25153.711199999998</v>
      </c>
      <c r="K130" s="51" t="s">
        <v>105</v>
      </c>
      <c r="L130" s="159"/>
      <c r="M130" s="77">
        <f>M82+M83</f>
        <v>25153.711199999998</v>
      </c>
      <c r="N130" s="75">
        <f>N82+N83</f>
        <v>25153.711199999998</v>
      </c>
      <c r="O130" s="98" t="s">
        <v>20</v>
      </c>
      <c r="P130" s="75">
        <f t="shared" ref="P130:U130" si="17">P82+P83</f>
        <v>25153.711199999998</v>
      </c>
      <c r="Q130" s="75">
        <f t="shared" si="17"/>
        <v>0</v>
      </c>
      <c r="R130" s="75">
        <f t="shared" si="17"/>
        <v>20000</v>
      </c>
      <c r="S130" s="75">
        <f t="shared" si="17"/>
        <v>5153.7111999999997</v>
      </c>
      <c r="T130" s="73">
        <f t="shared" si="17"/>
        <v>0</v>
      </c>
      <c r="U130" s="73">
        <f t="shared" si="17"/>
        <v>0</v>
      </c>
      <c r="V130" s="183">
        <f>P130-M84</f>
        <v>0</v>
      </c>
      <c r="W130" s="176"/>
      <c r="X130" s="176"/>
      <c r="Y130" s="176"/>
      <c r="Z130" s="176"/>
    </row>
    <row r="131" spans="7:26" ht="15.75" x14ac:dyDescent="0.2">
      <c r="G131" s="40"/>
      <c r="H131" s="40">
        <v>20000</v>
      </c>
      <c r="I131" s="40">
        <v>5000</v>
      </c>
      <c r="J131" s="107">
        <f>H131+I131</f>
        <v>25000</v>
      </c>
      <c r="K131" s="51" t="s">
        <v>42</v>
      </c>
      <c r="L131" s="159"/>
      <c r="M131" s="75">
        <f>M86+M89</f>
        <v>24967.539560000001</v>
      </c>
      <c r="N131" s="75">
        <f t="shared" ref="N131:U131" si="18">N86</f>
        <v>20884.55863</v>
      </c>
      <c r="O131" s="98" t="s">
        <v>20</v>
      </c>
      <c r="P131" s="75">
        <f t="shared" si="18"/>
        <v>20884.55863</v>
      </c>
      <c r="Q131" s="75">
        <f>Q86</f>
        <v>0</v>
      </c>
      <c r="R131" s="75">
        <f t="shared" si="18"/>
        <v>16707.6469</v>
      </c>
      <c r="S131" s="75">
        <f t="shared" si="18"/>
        <v>4176.9117299999998</v>
      </c>
      <c r="T131" s="73">
        <f t="shared" si="18"/>
        <v>0</v>
      </c>
      <c r="U131" s="73">
        <f t="shared" si="18"/>
        <v>0</v>
      </c>
      <c r="V131" s="183">
        <f>25000-M131</f>
        <v>32.460439999998925</v>
      </c>
      <c r="W131" s="177">
        <f>V131*80%</f>
        <v>25.968351999999143</v>
      </c>
      <c r="X131" s="177">
        <f>V131*20%</f>
        <v>6.4920879999997858</v>
      </c>
      <c r="Y131" s="176"/>
      <c r="Z131" s="176"/>
    </row>
    <row r="132" spans="7:26" ht="15.75" x14ac:dyDescent="0.2">
      <c r="G132" s="40"/>
      <c r="H132" s="40">
        <v>20000</v>
      </c>
      <c r="I132" s="40">
        <v>7053.8388000000004</v>
      </c>
      <c r="J132" s="79">
        <v>26600</v>
      </c>
      <c r="K132" s="51" t="s">
        <v>106</v>
      </c>
      <c r="L132" s="159"/>
      <c r="M132" s="75">
        <f>M92+M93+M94</f>
        <v>27053.838799999998</v>
      </c>
      <c r="N132" s="75">
        <f t="shared" ref="N132:U132" si="19">N92+N93+N94</f>
        <v>27053.838800000001</v>
      </c>
      <c r="O132" s="98" t="s">
        <v>20</v>
      </c>
      <c r="P132" s="75">
        <f t="shared" si="19"/>
        <v>27053.838800000001</v>
      </c>
      <c r="Q132" s="75">
        <f>Q92+Q93+Q94</f>
        <v>0</v>
      </c>
      <c r="R132" s="75">
        <f t="shared" si="19"/>
        <v>20000</v>
      </c>
      <c r="S132" s="75">
        <f t="shared" si="19"/>
        <v>7053.8387999999995</v>
      </c>
      <c r="T132" s="73">
        <f t="shared" si="19"/>
        <v>0</v>
      </c>
      <c r="U132" s="73">
        <f t="shared" si="19"/>
        <v>0</v>
      </c>
      <c r="V132" s="187">
        <v>0</v>
      </c>
      <c r="W132" s="176"/>
      <c r="X132" s="176"/>
      <c r="Y132" s="176"/>
      <c r="Z132" s="176"/>
    </row>
    <row r="133" spans="7:26" ht="15.75" x14ac:dyDescent="0.2">
      <c r="G133" s="40"/>
      <c r="H133" s="40">
        <v>6000</v>
      </c>
      <c r="I133" s="40">
        <f t="shared" si="15"/>
        <v>2662.6749999999993</v>
      </c>
      <c r="J133" s="80">
        <f>M133</f>
        <v>8662.6749999999993</v>
      </c>
      <c r="K133" s="51" t="s">
        <v>107</v>
      </c>
      <c r="L133" s="159"/>
      <c r="M133" s="75">
        <f>M97</f>
        <v>8662.6749999999993</v>
      </c>
      <c r="N133" s="75">
        <f t="shared" ref="N133:U133" si="20">N97</f>
        <v>8662.6749999999993</v>
      </c>
      <c r="O133" s="98" t="s">
        <v>20</v>
      </c>
      <c r="P133" s="75">
        <f t="shared" si="20"/>
        <v>8662.6749999999993</v>
      </c>
      <c r="Q133" s="75">
        <f>Q97</f>
        <v>0</v>
      </c>
      <c r="R133" s="75">
        <f t="shared" si="20"/>
        <v>6000</v>
      </c>
      <c r="S133" s="75">
        <f t="shared" si="20"/>
        <v>2662.6750000000002</v>
      </c>
      <c r="T133" s="73">
        <f t="shared" si="20"/>
        <v>0</v>
      </c>
      <c r="U133" s="73">
        <f t="shared" si="20"/>
        <v>0</v>
      </c>
      <c r="V133" s="187">
        <v>0</v>
      </c>
    </row>
    <row r="134" spans="7:26" ht="15.75" x14ac:dyDescent="0.2">
      <c r="G134" s="40"/>
      <c r="H134" s="40">
        <v>3000</v>
      </c>
      <c r="I134" s="40">
        <f t="shared" si="15"/>
        <v>1000</v>
      </c>
      <c r="J134" s="79">
        <v>4000</v>
      </c>
      <c r="K134" s="51" t="s">
        <v>45</v>
      </c>
      <c r="L134" s="159"/>
      <c r="M134" s="75">
        <f>M100</f>
        <v>3509.7373400000001</v>
      </c>
      <c r="N134" s="75">
        <f t="shared" ref="N134:U134" si="21">N100</f>
        <v>3509.7373399999997</v>
      </c>
      <c r="O134" s="98" t="s">
        <v>20</v>
      </c>
      <c r="P134" s="75">
        <f t="shared" si="21"/>
        <v>3509.7373399999997</v>
      </c>
      <c r="Q134" s="75">
        <f>Q100</f>
        <v>0</v>
      </c>
      <c r="R134" s="75">
        <f t="shared" si="21"/>
        <v>2632.3029999999999</v>
      </c>
      <c r="S134" s="75">
        <f t="shared" si="21"/>
        <v>877.43434000000002</v>
      </c>
      <c r="T134" s="73">
        <f t="shared" si="21"/>
        <v>0</v>
      </c>
      <c r="U134" s="73">
        <f t="shared" si="21"/>
        <v>0</v>
      </c>
      <c r="V134" s="187">
        <v>0</v>
      </c>
    </row>
    <row r="135" spans="7:26" ht="15.75" x14ac:dyDescent="0.2">
      <c r="G135" s="40"/>
      <c r="H135" s="40">
        <v>3000</v>
      </c>
      <c r="I135" s="40">
        <f t="shared" si="15"/>
        <v>1000</v>
      </c>
      <c r="J135" s="79">
        <v>4000</v>
      </c>
      <c r="K135" s="51" t="s">
        <v>46</v>
      </c>
      <c r="L135" s="159"/>
      <c r="M135" s="75">
        <f>M106</f>
        <v>4000</v>
      </c>
      <c r="N135" s="75">
        <f t="shared" ref="N135:U135" si="22">N106</f>
        <v>4000</v>
      </c>
      <c r="O135" s="98" t="s">
        <v>20</v>
      </c>
      <c r="P135" s="75">
        <f t="shared" si="22"/>
        <v>4000</v>
      </c>
      <c r="Q135" s="75">
        <f>Q106</f>
        <v>0</v>
      </c>
      <c r="R135" s="75">
        <f t="shared" si="22"/>
        <v>3000</v>
      </c>
      <c r="S135" s="75">
        <f t="shared" si="22"/>
        <v>1000</v>
      </c>
      <c r="T135" s="73" t="str">
        <f t="shared" si="22"/>
        <v>-</v>
      </c>
      <c r="U135" s="73" t="str">
        <f t="shared" si="22"/>
        <v>-</v>
      </c>
      <c r="V135" s="187">
        <v>0</v>
      </c>
    </row>
    <row r="136" spans="7:26" ht="15.75" x14ac:dyDescent="0.2">
      <c r="G136" s="40"/>
      <c r="H136" s="40">
        <v>14000</v>
      </c>
      <c r="I136" s="40">
        <v>3959.80951</v>
      </c>
      <c r="J136" s="79">
        <v>17500</v>
      </c>
      <c r="K136" s="51" t="s">
        <v>48</v>
      </c>
      <c r="L136" s="159"/>
      <c r="M136" s="75">
        <f>M109</f>
        <v>17959.809509999999</v>
      </c>
      <c r="N136" s="75">
        <f t="shared" ref="N136:U136" si="23">N109</f>
        <v>17959.809509999999</v>
      </c>
      <c r="O136" s="98" t="s">
        <v>20</v>
      </c>
      <c r="P136" s="75">
        <f t="shared" si="23"/>
        <v>17959.809509999999</v>
      </c>
      <c r="Q136" s="75">
        <f>Q109</f>
        <v>0</v>
      </c>
      <c r="R136" s="75">
        <f t="shared" si="23"/>
        <v>14000</v>
      </c>
      <c r="S136" s="75">
        <f t="shared" si="23"/>
        <v>3959.80951</v>
      </c>
      <c r="T136" s="73">
        <f t="shared" si="23"/>
        <v>0</v>
      </c>
      <c r="U136" s="73">
        <f t="shared" si="23"/>
        <v>0</v>
      </c>
      <c r="V136" s="187">
        <v>0</v>
      </c>
    </row>
    <row r="137" spans="7:26" ht="15.75" x14ac:dyDescent="0.2">
      <c r="G137" s="74"/>
      <c r="H137" s="63">
        <f>SUM(H128:H136)</f>
        <v>306000</v>
      </c>
      <c r="I137" s="53">
        <f>SUM(I128:I136)</f>
        <v>80830.034510000012</v>
      </c>
      <c r="J137" s="53">
        <f>SUM(J128:J136)</f>
        <v>385916.38620000001</v>
      </c>
      <c r="K137" s="54" t="s">
        <v>20</v>
      </c>
      <c r="L137" s="159"/>
      <c r="M137" s="75"/>
      <c r="N137" s="76"/>
      <c r="O137" s="97"/>
      <c r="P137" s="76"/>
      <c r="Q137" s="76"/>
      <c r="R137" s="76"/>
      <c r="S137" s="76"/>
      <c r="T137" s="72"/>
      <c r="U137" s="72"/>
      <c r="V137" s="52">
        <f>SUM(V126:V136)</f>
        <v>260072.12074000007</v>
      </c>
      <c r="W137" s="52">
        <f t="shared" ref="W137:X137" si="24">SUM(W126:W136)</f>
        <v>25.968592000033826</v>
      </c>
      <c r="X137" s="52">
        <f t="shared" si="24"/>
        <v>6.4921480000084566</v>
      </c>
    </row>
    <row r="138" spans="7:26" ht="15.75" x14ac:dyDescent="0.25">
      <c r="G138" s="206" t="s">
        <v>129</v>
      </c>
      <c r="H138" s="206"/>
      <c r="I138" s="206"/>
      <c r="J138" s="78">
        <f>J126+J127+J137</f>
        <v>2652569.7694999999</v>
      </c>
      <c r="K138" s="54" t="s">
        <v>20</v>
      </c>
      <c r="L138" s="159"/>
      <c r="M138" s="75"/>
      <c r="N138" s="76"/>
      <c r="O138" s="97"/>
      <c r="P138" s="76"/>
      <c r="Q138" s="76"/>
      <c r="R138" s="76"/>
      <c r="S138" s="76"/>
      <c r="T138" s="72"/>
      <c r="U138" s="72"/>
      <c r="V138" s="188"/>
      <c r="W138" s="172"/>
    </row>
    <row r="139" spans="7:26" ht="15.75" x14ac:dyDescent="0.2">
      <c r="K139" s="50"/>
      <c r="L139" s="160"/>
      <c r="V139" s="176"/>
    </row>
  </sheetData>
  <autoFilter ref="A5:U118" xr:uid="{00000000-0009-0000-0000-000000000000}"/>
  <mergeCells count="95">
    <mergeCell ref="I114:I115"/>
    <mergeCell ref="H114:H115"/>
    <mergeCell ref="G114:G115"/>
    <mergeCell ref="G116:L116"/>
    <mergeCell ref="R117:R118"/>
    <mergeCell ref="M117:M118"/>
    <mergeCell ref="N117:N118"/>
    <mergeCell ref="O117:O118"/>
    <mergeCell ref="P117:P118"/>
    <mergeCell ref="Q117:Q118"/>
    <mergeCell ref="A2:U2"/>
    <mergeCell ref="D3:D4"/>
    <mergeCell ref="C3:C4"/>
    <mergeCell ref="B3:B4"/>
    <mergeCell ref="A3:A4"/>
    <mergeCell ref="I3:J3"/>
    <mergeCell ref="E3:E4"/>
    <mergeCell ref="F3:F4"/>
    <mergeCell ref="G3:G4"/>
    <mergeCell ref="H3:H4"/>
    <mergeCell ref="P3:S3"/>
    <mergeCell ref="U3:U4"/>
    <mergeCell ref="T3:T4"/>
    <mergeCell ref="O3:O4"/>
    <mergeCell ref="M3:N3"/>
    <mergeCell ref="L3:L4"/>
    <mergeCell ref="A29:D29"/>
    <mergeCell ref="A48:S48"/>
    <mergeCell ref="A64:D64"/>
    <mergeCell ref="A65:D65"/>
    <mergeCell ref="P78:P79"/>
    <mergeCell ref="K76:K77"/>
    <mergeCell ref="F76:F79"/>
    <mergeCell ref="A72:S72"/>
    <mergeCell ref="Q78:Q79"/>
    <mergeCell ref="R78:R79"/>
    <mergeCell ref="K78:K79"/>
    <mergeCell ref="E76:E79"/>
    <mergeCell ref="S78:S79"/>
    <mergeCell ref="M78:M79"/>
    <mergeCell ref="N78:N79"/>
    <mergeCell ref="O78:O79"/>
    <mergeCell ref="L78:L79"/>
    <mergeCell ref="A71:D71"/>
    <mergeCell ref="A76:A79"/>
    <mergeCell ref="A105:S105"/>
    <mergeCell ref="A99:S99"/>
    <mergeCell ref="A96:S96"/>
    <mergeCell ref="A90:D90"/>
    <mergeCell ref="A95:D95"/>
    <mergeCell ref="A98:D98"/>
    <mergeCell ref="A101:D101"/>
    <mergeCell ref="A91:S91"/>
    <mergeCell ref="B76:B79"/>
    <mergeCell ref="C76:C79"/>
    <mergeCell ref="D76:D79"/>
    <mergeCell ref="A104:D104"/>
    <mergeCell ref="A80:D80"/>
    <mergeCell ref="A81:S81"/>
    <mergeCell ref="A84:D84"/>
    <mergeCell ref="H92:H94"/>
    <mergeCell ref="I92:I94"/>
    <mergeCell ref="J92:J94"/>
    <mergeCell ref="A117:B118"/>
    <mergeCell ref="C118:D118"/>
    <mergeCell ref="A108:S108"/>
    <mergeCell ref="A107:D107"/>
    <mergeCell ref="A110:D110"/>
    <mergeCell ref="F114:F116"/>
    <mergeCell ref="C117:D117"/>
    <mergeCell ref="A114:A116"/>
    <mergeCell ref="B114:B116"/>
    <mergeCell ref="C114:C116"/>
    <mergeCell ref="D114:D116"/>
    <mergeCell ref="E114:E116"/>
    <mergeCell ref="S117:S118"/>
    <mergeCell ref="L114:L115"/>
    <mergeCell ref="K114:K115"/>
    <mergeCell ref="J114:J115"/>
    <mergeCell ref="A119:D119"/>
    <mergeCell ref="A120:D120"/>
    <mergeCell ref="A26:S26"/>
    <mergeCell ref="G138:I138"/>
    <mergeCell ref="A30:S30"/>
    <mergeCell ref="A111:D111"/>
    <mergeCell ref="A112:D112"/>
    <mergeCell ref="A74:D74"/>
    <mergeCell ref="A75:D75"/>
    <mergeCell ref="A45:D45"/>
    <mergeCell ref="A46:D46"/>
    <mergeCell ref="A35:D35"/>
    <mergeCell ref="A87:D87"/>
    <mergeCell ref="A88:D88"/>
    <mergeCell ref="A85:S85"/>
    <mergeCell ref="A102:D102"/>
  </mergeCells>
  <phoneticPr fontId="23" type="noConversion"/>
  <conditionalFormatting sqref="C49">
    <cfRule type="expression" dxfId="77" priority="229">
      <formula>#REF!="отказ собственников"</formula>
    </cfRule>
    <cfRule type="expression" dxfId="76" priority="230">
      <formula>#REF!="оплачено"</formula>
    </cfRule>
    <cfRule type="expression" dxfId="75" priority="231">
      <formula>#REF!="согласование ПСД"</formula>
    </cfRule>
    <cfRule type="expression" dxfId="74" priority="232">
      <formula>#REF!="подготовка к торгам"</formula>
    </cfRule>
    <cfRule type="expression" dxfId="73" priority="233">
      <formula>#REF!="на торгах"</formula>
    </cfRule>
    <cfRule type="expression" dxfId="72" priority="234">
      <formula>#REF!="СМР"</formula>
    </cfRule>
  </conditionalFormatting>
  <conditionalFormatting sqref="C9">
    <cfRule type="expression" dxfId="71" priority="157">
      <formula>#REF!="отказ собственников"</formula>
    </cfRule>
    <cfRule type="expression" dxfId="70" priority="158">
      <formula>#REF!="оплачено"</formula>
    </cfRule>
    <cfRule type="expression" dxfId="69" priority="159">
      <formula>#REF!="согласование ПСД"</formula>
    </cfRule>
    <cfRule type="expression" dxfId="68" priority="160">
      <formula>#REF!="подготовка к торгам"</formula>
    </cfRule>
    <cfRule type="expression" dxfId="67" priority="161">
      <formula>#REF!="на торгах"</formula>
    </cfRule>
    <cfRule type="expression" dxfId="66" priority="162">
      <formula>#REF!="СМР"</formula>
    </cfRule>
  </conditionalFormatting>
  <conditionalFormatting sqref="C10">
    <cfRule type="expression" dxfId="65" priority="139">
      <formula>#REF!="отказ собственников"</formula>
    </cfRule>
    <cfRule type="expression" dxfId="64" priority="140">
      <formula>#REF!="оплачено"</formula>
    </cfRule>
    <cfRule type="expression" dxfId="63" priority="141">
      <formula>#REF!="согласование ПСД"</formula>
    </cfRule>
    <cfRule type="expression" dxfId="62" priority="142">
      <formula>#REF!="подготовка к торгам"</formula>
    </cfRule>
    <cfRule type="expression" dxfId="61" priority="143">
      <formula>#REF!="на торгах"</formula>
    </cfRule>
    <cfRule type="expression" dxfId="60" priority="144">
      <formula>#REF!="СМР"</formula>
    </cfRule>
  </conditionalFormatting>
  <conditionalFormatting sqref="C13">
    <cfRule type="expression" dxfId="59" priority="121">
      <formula>#REF!="отказ собственников"</formula>
    </cfRule>
    <cfRule type="expression" dxfId="58" priority="122">
      <formula>#REF!="оплачено"</formula>
    </cfRule>
    <cfRule type="expression" dxfId="57" priority="123">
      <formula>#REF!="согласование ПСД"</formula>
    </cfRule>
    <cfRule type="expression" dxfId="56" priority="124">
      <formula>#REF!="подготовка к торгам"</formula>
    </cfRule>
    <cfRule type="expression" dxfId="55" priority="125">
      <formula>#REF!="на торгах"</formula>
    </cfRule>
    <cfRule type="expression" dxfId="54" priority="126">
      <formula>#REF!="СМР"</formula>
    </cfRule>
  </conditionalFormatting>
  <conditionalFormatting sqref="C15">
    <cfRule type="expression" dxfId="53" priority="103">
      <formula>#REF!="отказ собственников"</formula>
    </cfRule>
    <cfRule type="expression" dxfId="52" priority="104">
      <formula>#REF!="оплачено"</formula>
    </cfRule>
    <cfRule type="expression" dxfId="51" priority="105">
      <formula>#REF!="согласование ПСД"</formula>
    </cfRule>
    <cfRule type="expression" dxfId="50" priority="106">
      <formula>#REF!="подготовка к торгам"</formula>
    </cfRule>
    <cfRule type="expression" dxfId="49" priority="107">
      <formula>#REF!="на торгах"</formula>
    </cfRule>
    <cfRule type="expression" dxfId="48" priority="108">
      <formula>#REF!="СМР"</formula>
    </cfRule>
  </conditionalFormatting>
  <conditionalFormatting sqref="C63">
    <cfRule type="expression" dxfId="47" priority="55">
      <formula>#REF!="отказ собственников"</formula>
    </cfRule>
    <cfRule type="expression" dxfId="46" priority="56">
      <formula>#REF!="оплачено"</formula>
    </cfRule>
    <cfRule type="expression" dxfId="45" priority="57">
      <formula>#REF!="согласование ПСД"</formula>
    </cfRule>
    <cfRule type="expression" dxfId="44" priority="58">
      <formula>#REF!="подготовка к торгам"</formula>
    </cfRule>
    <cfRule type="expression" dxfId="43" priority="59">
      <formula>#REF!="на торгах"</formula>
    </cfRule>
    <cfRule type="expression" dxfId="42" priority="60">
      <formula>#REF!="СМР"</formula>
    </cfRule>
  </conditionalFormatting>
  <conditionalFormatting sqref="C76">
    <cfRule type="expression" dxfId="41" priority="43">
      <formula>#REF!="отказ собственников"</formula>
    </cfRule>
    <cfRule type="expression" dxfId="40" priority="44">
      <formula>#REF!="оплачено"</formula>
    </cfRule>
    <cfRule type="expression" dxfId="39" priority="45">
      <formula>#REF!="согласование ПСД"</formula>
    </cfRule>
    <cfRule type="expression" dxfId="38" priority="46">
      <formula>#REF!="подготовка к торгам"</formula>
    </cfRule>
    <cfRule type="expression" dxfId="37" priority="47">
      <formula>#REF!="на торгах"</formula>
    </cfRule>
    <cfRule type="expression" dxfId="36" priority="48">
      <formula>#REF!="СМР"</formula>
    </cfRule>
  </conditionalFormatting>
  <conditionalFormatting sqref="C106">
    <cfRule type="expression" dxfId="35" priority="37">
      <formula>#REF!="отказ собственников"</formula>
    </cfRule>
    <cfRule type="expression" dxfId="34" priority="38">
      <formula>#REF!="оплачено"</formula>
    </cfRule>
    <cfRule type="expression" dxfId="33" priority="39">
      <formula>#REF!="согласование ПСД"</formula>
    </cfRule>
    <cfRule type="expression" dxfId="32" priority="40">
      <formula>#REF!="подготовка к торгам"</formula>
    </cfRule>
    <cfRule type="expression" dxfId="31" priority="41">
      <formula>#REF!="на торгах"</formula>
    </cfRule>
    <cfRule type="expression" dxfId="30" priority="42">
      <formula>#REF!="СМР"</formula>
    </cfRule>
  </conditionalFormatting>
  <conditionalFormatting sqref="C58">
    <cfRule type="expression" dxfId="29" priority="25">
      <formula>#REF!="отказ собственников"</formula>
    </cfRule>
    <cfRule type="expression" dxfId="28" priority="26">
      <formula>#REF!="оплачено"</formula>
    </cfRule>
    <cfRule type="expression" dxfId="27" priority="27">
      <formula>#REF!="согласование ПСД"</formula>
    </cfRule>
    <cfRule type="expression" dxfId="26" priority="28">
      <formula>#REF!="подготовка к торгам"</formula>
    </cfRule>
    <cfRule type="expression" dxfId="25" priority="29">
      <formula>#REF!="на торгах"</formula>
    </cfRule>
    <cfRule type="expression" dxfId="24" priority="30">
      <formula>#REF!="СМР"</formula>
    </cfRule>
  </conditionalFormatting>
  <conditionalFormatting sqref="C66">
    <cfRule type="expression" dxfId="23" priority="19">
      <formula>#REF!="отказ собственников"</formula>
    </cfRule>
    <cfRule type="expression" dxfId="22" priority="20">
      <formula>#REF!="оплачено"</formula>
    </cfRule>
    <cfRule type="expression" dxfId="21" priority="21">
      <formula>#REF!="согласование ПСД"</formula>
    </cfRule>
    <cfRule type="expression" dxfId="20" priority="22">
      <formula>#REF!="подготовка к торгам"</formula>
    </cfRule>
    <cfRule type="expression" dxfId="19" priority="23">
      <formula>#REF!="на торгах"</formula>
    </cfRule>
    <cfRule type="expression" dxfId="18" priority="24">
      <formula>#REF!="СМР"</formula>
    </cfRule>
  </conditionalFormatting>
  <conditionalFormatting sqref="C11">
    <cfRule type="expression" dxfId="17" priority="7">
      <formula>#REF!="отказ собственников"</formula>
    </cfRule>
    <cfRule type="expression" dxfId="16" priority="8">
      <formula>#REF!="оплачено"</formula>
    </cfRule>
    <cfRule type="expression" dxfId="15" priority="9">
      <formula>#REF!="согласование ПСД"</formula>
    </cfRule>
    <cfRule type="expression" dxfId="14" priority="10">
      <formula>#REF!="подготовка к торгам"</formula>
    </cfRule>
    <cfRule type="expression" dxfId="13" priority="11">
      <formula>#REF!="на торгах"</formula>
    </cfRule>
    <cfRule type="expression" dxfId="12" priority="12">
      <formula>#REF!="СМР"</formula>
    </cfRule>
  </conditionalFormatting>
  <conditionalFormatting sqref="C16">
    <cfRule type="expression" dxfId="11" priority="1">
      <formula>#REF!="отказ собственников"</formula>
    </cfRule>
    <cfRule type="expression" dxfId="10" priority="2">
      <formula>#REF!="оплачено"</formula>
    </cfRule>
    <cfRule type="expression" dxfId="9" priority="3">
      <formula>#REF!="согласование ПСД"</formula>
    </cfRule>
    <cfRule type="expression" dxfId="8" priority="4">
      <formula>#REF!="подготовка к торгам"</formula>
    </cfRule>
    <cfRule type="expression" dxfId="7" priority="5">
      <formula>#REF!="на торгах"</formula>
    </cfRule>
    <cfRule type="expression" dxfId="6" priority="6">
      <formula>#REF!="СМР"</formula>
    </cfRule>
  </conditionalFormatting>
  <printOptions horizontalCentered="1"/>
  <pageMargins left="0.23622047244094491" right="0.23622047244094491" top="0.31496062992125984" bottom="0.31496062992125984" header="0.31496062992125984" footer="0.31496062992125984"/>
  <pageSetup paperSize="9" scale="42" fitToHeight="0" orientation="landscape" r:id="rId1"/>
  <headerFooter>
    <oddFooter>&amp;L&amp;P</oddFooter>
  </headerFooter>
  <rowBreaks count="1" manualBreakCount="1">
    <brk id="6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topLeftCell="A13" zoomScale="80" zoomScaleNormal="80" workbookViewId="0">
      <selection activeCell="J57" sqref="J56:J57"/>
    </sheetView>
  </sheetViews>
  <sheetFormatPr defaultRowHeight="12.75" x14ac:dyDescent="0.2"/>
  <cols>
    <col min="2" max="2" width="38.28515625" customWidth="1"/>
    <col min="3" max="3" width="32" customWidth="1"/>
    <col min="4" max="4" width="31.5703125" customWidth="1"/>
    <col min="5" max="5" width="38" customWidth="1"/>
    <col min="6" max="6" width="15.7109375" bestFit="1" customWidth="1"/>
    <col min="7" max="7" width="11.42578125" bestFit="1" customWidth="1"/>
    <col min="8" max="8" width="18.5703125" customWidth="1"/>
    <col min="9" max="9" width="25.140625" customWidth="1"/>
    <col min="11" max="11" width="13.28515625" customWidth="1"/>
  </cols>
  <sheetData>
    <row r="1" spans="1:18" ht="19.5" x14ac:dyDescent="0.2">
      <c r="A1" s="273" t="s">
        <v>210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x14ac:dyDescent="0.2">
      <c r="A2" s="210" t="s">
        <v>1</v>
      </c>
      <c r="B2" s="210" t="s">
        <v>211</v>
      </c>
      <c r="C2" s="210" t="s">
        <v>212</v>
      </c>
      <c r="D2" s="210" t="s">
        <v>213</v>
      </c>
      <c r="E2" s="210" t="s">
        <v>214</v>
      </c>
      <c r="F2" s="210" t="s">
        <v>0</v>
      </c>
      <c r="G2" s="210"/>
      <c r="H2" s="281" t="s">
        <v>215</v>
      </c>
      <c r="I2" s="18" t="s">
        <v>216</v>
      </c>
      <c r="J2" s="279" t="s">
        <v>217</v>
      </c>
      <c r="K2" s="280"/>
      <c r="L2" s="278" t="s">
        <v>187</v>
      </c>
      <c r="M2" s="276" t="s">
        <v>22</v>
      </c>
      <c r="N2" s="276"/>
      <c r="O2" s="276"/>
      <c r="P2" s="276"/>
      <c r="Q2" s="277" t="s">
        <v>11</v>
      </c>
      <c r="R2" s="277" t="s">
        <v>6</v>
      </c>
    </row>
    <row r="3" spans="1:18" ht="51" x14ac:dyDescent="0.2">
      <c r="A3" s="210"/>
      <c r="B3" s="210"/>
      <c r="C3" s="210"/>
      <c r="D3" s="210"/>
      <c r="E3" s="210"/>
      <c r="F3" s="18" t="s">
        <v>218</v>
      </c>
      <c r="G3" s="18" t="s">
        <v>219</v>
      </c>
      <c r="H3" s="282"/>
      <c r="I3" s="18" t="s">
        <v>220</v>
      </c>
      <c r="J3" s="46" t="s">
        <v>221</v>
      </c>
      <c r="K3" s="84" t="s">
        <v>7</v>
      </c>
      <c r="L3" s="278"/>
      <c r="M3" s="85" t="s">
        <v>23</v>
      </c>
      <c r="N3" s="86" t="s">
        <v>24</v>
      </c>
      <c r="O3" s="86" t="s">
        <v>25</v>
      </c>
      <c r="P3" s="86" t="s">
        <v>26</v>
      </c>
      <c r="Q3" s="277"/>
      <c r="R3" s="277"/>
    </row>
    <row r="4" spans="1:18" x14ac:dyDescent="0.2">
      <c r="A4" s="30">
        <v>1</v>
      </c>
      <c r="B4" s="1">
        <v>2</v>
      </c>
      <c r="C4" s="18">
        <v>3</v>
      </c>
      <c r="D4" s="18">
        <v>4</v>
      </c>
      <c r="E4" s="1">
        <v>5</v>
      </c>
      <c r="F4" s="1">
        <v>6</v>
      </c>
      <c r="G4" s="1">
        <v>7</v>
      </c>
      <c r="H4" s="1">
        <v>8</v>
      </c>
      <c r="I4" s="87">
        <v>9</v>
      </c>
      <c r="J4" s="87">
        <v>10</v>
      </c>
      <c r="K4" s="1">
        <v>11</v>
      </c>
      <c r="L4" s="87">
        <v>12</v>
      </c>
      <c r="M4" s="87">
        <v>13</v>
      </c>
      <c r="N4" s="87">
        <v>14</v>
      </c>
      <c r="O4" s="87">
        <v>15</v>
      </c>
      <c r="P4" s="87">
        <v>16</v>
      </c>
      <c r="Q4" s="1">
        <v>20</v>
      </c>
      <c r="R4" s="1">
        <v>21</v>
      </c>
    </row>
    <row r="5" spans="1:18" ht="229.5" x14ac:dyDescent="0.2">
      <c r="A5" s="290">
        <v>1</v>
      </c>
      <c r="B5" s="293" t="s">
        <v>222</v>
      </c>
      <c r="C5" s="296" t="s">
        <v>223</v>
      </c>
      <c r="D5" s="123" t="s">
        <v>224</v>
      </c>
      <c r="E5" s="123" t="s">
        <v>225</v>
      </c>
      <c r="F5" s="124">
        <v>44763</v>
      </c>
      <c r="G5" s="123">
        <v>44847</v>
      </c>
      <c r="H5" s="299">
        <v>10000</v>
      </c>
      <c r="I5" s="122" t="s">
        <v>226</v>
      </c>
      <c r="J5" s="125">
        <v>6782.9</v>
      </c>
      <c r="K5" s="126">
        <v>0</v>
      </c>
      <c r="L5" s="103">
        <v>0</v>
      </c>
      <c r="M5" s="126">
        <v>0</v>
      </c>
      <c r="N5" s="127">
        <v>0</v>
      </c>
      <c r="O5" s="125">
        <v>0</v>
      </c>
      <c r="P5" s="127">
        <v>0</v>
      </c>
      <c r="Q5" s="1"/>
      <c r="R5" s="1"/>
    </row>
    <row r="6" spans="1:18" ht="51" x14ac:dyDescent="0.2">
      <c r="A6" s="291"/>
      <c r="B6" s="294"/>
      <c r="C6" s="297"/>
      <c r="D6" s="123" t="s">
        <v>227</v>
      </c>
      <c r="E6" s="123" t="s">
        <v>228</v>
      </c>
      <c r="F6" s="124">
        <v>44816</v>
      </c>
      <c r="G6" s="123">
        <v>44950</v>
      </c>
      <c r="H6" s="300"/>
      <c r="I6" s="122" t="s">
        <v>229</v>
      </c>
      <c r="J6" s="125">
        <v>555.83000000000004</v>
      </c>
      <c r="K6" s="126">
        <v>0</v>
      </c>
      <c r="L6" s="103">
        <v>0</v>
      </c>
      <c r="M6" s="126">
        <v>0</v>
      </c>
      <c r="N6" s="127">
        <v>0</v>
      </c>
      <c r="O6" s="125">
        <v>0</v>
      </c>
      <c r="P6" s="127">
        <v>0</v>
      </c>
      <c r="Q6" s="1"/>
      <c r="R6" s="1"/>
    </row>
    <row r="7" spans="1:18" ht="89.25" x14ac:dyDescent="0.2">
      <c r="A7" s="291"/>
      <c r="B7" s="294"/>
      <c r="C7" s="297"/>
      <c r="D7" s="123" t="s">
        <v>230</v>
      </c>
      <c r="E7" s="123" t="s">
        <v>231</v>
      </c>
      <c r="F7" s="124">
        <v>44778</v>
      </c>
      <c r="G7" s="123">
        <v>44808</v>
      </c>
      <c r="H7" s="300"/>
      <c r="I7" s="122" t="s">
        <v>232</v>
      </c>
      <c r="J7" s="125">
        <v>2445</v>
      </c>
      <c r="K7" s="126">
        <v>2445</v>
      </c>
      <c r="L7" s="103">
        <v>100</v>
      </c>
      <c r="M7" s="126">
        <v>2445</v>
      </c>
      <c r="N7" s="127">
        <v>0</v>
      </c>
      <c r="O7" s="125">
        <v>2445</v>
      </c>
      <c r="P7" s="127">
        <v>0</v>
      </c>
      <c r="Q7" s="1"/>
      <c r="R7" s="1"/>
    </row>
    <row r="8" spans="1:18" ht="51" x14ac:dyDescent="0.2">
      <c r="A8" s="292"/>
      <c r="B8" s="295"/>
      <c r="C8" s="298"/>
      <c r="D8" s="123" t="s">
        <v>233</v>
      </c>
      <c r="E8" s="123" t="s">
        <v>234</v>
      </c>
      <c r="F8" s="124">
        <v>44838</v>
      </c>
      <c r="G8" s="123">
        <v>44859</v>
      </c>
      <c r="H8" s="301"/>
      <c r="I8" s="122" t="s">
        <v>226</v>
      </c>
      <c r="J8" s="125">
        <v>120.9</v>
      </c>
      <c r="K8" s="126">
        <v>0</v>
      </c>
      <c r="L8" s="103">
        <v>0</v>
      </c>
      <c r="M8" s="126">
        <v>0</v>
      </c>
      <c r="N8" s="127">
        <v>0</v>
      </c>
      <c r="O8" s="125">
        <v>0</v>
      </c>
      <c r="P8" s="127">
        <v>0</v>
      </c>
      <c r="Q8" s="1"/>
      <c r="R8" s="1"/>
    </row>
    <row r="9" spans="1:18" ht="127.5" x14ac:dyDescent="0.2">
      <c r="A9" s="20">
        <v>2</v>
      </c>
      <c r="B9" s="128" t="s">
        <v>235</v>
      </c>
      <c r="C9" s="129" t="s">
        <v>236</v>
      </c>
      <c r="D9" s="123" t="s">
        <v>237</v>
      </c>
      <c r="E9" s="123" t="s">
        <v>238</v>
      </c>
      <c r="F9" s="124">
        <v>44711</v>
      </c>
      <c r="G9" s="123">
        <v>44895</v>
      </c>
      <c r="H9" s="130" t="s">
        <v>239</v>
      </c>
      <c r="I9" s="122" t="s">
        <v>240</v>
      </c>
      <c r="J9" s="126">
        <v>0</v>
      </c>
      <c r="K9" s="126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"/>
      <c r="R9" s="1"/>
    </row>
    <row r="10" spans="1:18" ht="331.5" x14ac:dyDescent="0.2">
      <c r="A10" s="20">
        <v>3</v>
      </c>
      <c r="B10" s="128" t="s">
        <v>241</v>
      </c>
      <c r="C10" s="129" t="s">
        <v>236</v>
      </c>
      <c r="D10" s="123" t="s">
        <v>242</v>
      </c>
      <c r="E10" s="123" t="s">
        <v>243</v>
      </c>
      <c r="F10" s="124">
        <v>44620</v>
      </c>
      <c r="G10" s="123">
        <v>44926</v>
      </c>
      <c r="H10" s="129">
        <v>1338.4</v>
      </c>
      <c r="I10" s="122" t="s">
        <v>240</v>
      </c>
      <c r="J10" s="126">
        <v>1338.4</v>
      </c>
      <c r="K10" s="126">
        <v>1198.1199999999999</v>
      </c>
      <c r="L10" s="131">
        <f>K10/J10*100</f>
        <v>89.518828451882825</v>
      </c>
      <c r="M10" s="126">
        <f>N10+O10+P10</f>
        <v>1198.1199999999999</v>
      </c>
      <c r="N10" s="125">
        <v>0</v>
      </c>
      <c r="O10" s="126">
        <v>989.79</v>
      </c>
      <c r="P10" s="125">
        <v>208.33</v>
      </c>
      <c r="Q10" s="68"/>
      <c r="R10" s="68"/>
    </row>
    <row r="11" spans="1:18" ht="121.5" x14ac:dyDescent="0.2">
      <c r="A11" s="20">
        <v>4</v>
      </c>
      <c r="B11" s="132" t="s">
        <v>244</v>
      </c>
      <c r="C11" s="129" t="s">
        <v>223</v>
      </c>
      <c r="D11" s="129" t="s">
        <v>245</v>
      </c>
      <c r="E11" s="129" t="s">
        <v>246</v>
      </c>
      <c r="F11" s="124">
        <v>44713</v>
      </c>
      <c r="G11" s="124">
        <v>44854</v>
      </c>
      <c r="H11" s="133">
        <v>1009.7</v>
      </c>
      <c r="I11" s="122" t="s">
        <v>240</v>
      </c>
      <c r="J11" s="127">
        <v>10298.11881</v>
      </c>
      <c r="K11" s="127">
        <v>0</v>
      </c>
      <c r="L11" s="103">
        <f>(K11/J11)*100</f>
        <v>0</v>
      </c>
      <c r="M11" s="134">
        <v>0</v>
      </c>
      <c r="N11" s="127">
        <v>0</v>
      </c>
      <c r="O11" s="134">
        <v>0</v>
      </c>
      <c r="P11" s="134">
        <v>0</v>
      </c>
      <c r="Q11" s="1"/>
      <c r="R11" s="1"/>
    </row>
    <row r="12" spans="1:18" ht="76.5" x14ac:dyDescent="0.2">
      <c r="A12" s="20">
        <v>5</v>
      </c>
      <c r="B12" s="132" t="s">
        <v>247</v>
      </c>
      <c r="C12" s="129" t="s">
        <v>236</v>
      </c>
      <c r="D12" s="123" t="s">
        <v>248</v>
      </c>
      <c r="E12" s="123" t="s">
        <v>249</v>
      </c>
      <c r="F12" s="124">
        <v>44685</v>
      </c>
      <c r="G12" s="123">
        <v>44785</v>
      </c>
      <c r="H12" s="130" t="s">
        <v>250</v>
      </c>
      <c r="I12" s="122" t="s">
        <v>251</v>
      </c>
      <c r="J12" s="126">
        <v>1700</v>
      </c>
      <c r="K12" s="134">
        <v>1700</v>
      </c>
      <c r="L12" s="103">
        <f>J12/K12*100</f>
        <v>100</v>
      </c>
      <c r="M12" s="135" t="s">
        <v>250</v>
      </c>
      <c r="N12" s="127">
        <v>0</v>
      </c>
      <c r="O12" s="126">
        <v>1700</v>
      </c>
      <c r="P12" s="126">
        <v>0</v>
      </c>
      <c r="Q12" s="1"/>
      <c r="R12" s="1"/>
    </row>
    <row r="13" spans="1:18" ht="165.75" x14ac:dyDescent="0.2">
      <c r="A13" s="20">
        <v>6</v>
      </c>
      <c r="B13" s="132" t="s">
        <v>252</v>
      </c>
      <c r="C13" s="129" t="s">
        <v>253</v>
      </c>
      <c r="D13" s="129"/>
      <c r="E13" s="129" t="s">
        <v>254</v>
      </c>
      <c r="F13" s="124">
        <v>44671</v>
      </c>
      <c r="G13" s="124">
        <v>44859</v>
      </c>
      <c r="H13" s="20">
        <v>0</v>
      </c>
      <c r="I13" s="122" t="s">
        <v>251</v>
      </c>
      <c r="J13" s="126">
        <v>0</v>
      </c>
      <c r="K13" s="126">
        <v>0</v>
      </c>
      <c r="L13" s="103">
        <v>0</v>
      </c>
      <c r="M13" s="126">
        <v>0</v>
      </c>
      <c r="N13" s="127">
        <v>0</v>
      </c>
      <c r="O13" s="126">
        <v>0</v>
      </c>
      <c r="P13" s="127">
        <v>0</v>
      </c>
      <c r="Q13" s="1"/>
      <c r="R13" s="1"/>
    </row>
    <row r="14" spans="1:18" x14ac:dyDescent="0.2">
      <c r="A14" s="20"/>
      <c r="B14" s="136" t="s">
        <v>255</v>
      </c>
      <c r="C14" s="129"/>
      <c r="D14" s="129"/>
      <c r="E14" s="123"/>
      <c r="F14" s="124"/>
      <c r="G14" s="123"/>
      <c r="H14" s="129">
        <f>H5+H10+H9+H11+H12</f>
        <v>14076.1</v>
      </c>
      <c r="I14" s="45"/>
      <c r="J14" s="126">
        <f>J5+J6+J7+J8+J9+J10+J11+J12+J13</f>
        <v>23241.148809999999</v>
      </c>
      <c r="K14" s="21">
        <f>K5+K6+K7+K8+K9+K10+K11+K12+K13</f>
        <v>5343.12</v>
      </c>
      <c r="L14" s="9"/>
      <c r="M14" s="21"/>
      <c r="N14" s="127">
        <f>N5+N6+N7+N8+N9+N10+N11+N12+N13</f>
        <v>0</v>
      </c>
      <c r="O14" s="126">
        <f>O5+O6+O7+O8+O9+O10+O11+O12+O13</f>
        <v>5134.79</v>
      </c>
      <c r="P14" s="127">
        <f>P5+P6+P7+P8+P9+P10+P11+P12+P13</f>
        <v>208.33</v>
      </c>
      <c r="Q14" s="1"/>
      <c r="R14" s="1"/>
    </row>
    <row r="15" spans="1:18" x14ac:dyDescent="0.2">
      <c r="A15" s="20"/>
      <c r="B15" s="137"/>
      <c r="C15" s="129"/>
      <c r="D15" s="129"/>
      <c r="E15" s="129"/>
      <c r="F15" s="124"/>
      <c r="G15" s="124"/>
      <c r="H15" s="124"/>
      <c r="I15" s="45"/>
      <c r="J15" s="21"/>
      <c r="K15" s="21"/>
      <c r="L15" s="9"/>
      <c r="M15" s="21"/>
      <c r="N15" s="17"/>
      <c r="O15" s="21"/>
      <c r="P15" s="17"/>
      <c r="Q15" s="1"/>
      <c r="R15" s="1"/>
    </row>
    <row r="16" spans="1:18" x14ac:dyDescent="0.2">
      <c r="A16" s="20"/>
      <c r="B16" s="136"/>
      <c r="C16" s="129"/>
      <c r="D16" s="129"/>
      <c r="E16" s="123"/>
      <c r="F16" s="124"/>
      <c r="G16" s="123"/>
      <c r="H16" s="123"/>
      <c r="I16" s="45"/>
      <c r="J16" s="21"/>
      <c r="K16" s="21"/>
      <c r="L16" s="9"/>
      <c r="M16" s="21"/>
      <c r="N16" s="17"/>
      <c r="O16" s="21"/>
      <c r="P16" s="17"/>
      <c r="Q16" s="1"/>
      <c r="R16" s="1"/>
    </row>
    <row r="17" spans="1:18" x14ac:dyDescent="0.2">
      <c r="A17" s="20"/>
      <c r="B17" s="137"/>
      <c r="C17" s="129"/>
      <c r="D17" s="129"/>
      <c r="E17" s="129"/>
      <c r="F17" s="124"/>
      <c r="G17" s="124"/>
      <c r="H17" s="124"/>
      <c r="I17" s="45"/>
      <c r="J17" s="21"/>
      <c r="K17" s="21"/>
      <c r="L17" s="9"/>
      <c r="M17" s="21"/>
      <c r="N17" s="17"/>
      <c r="O17" s="21"/>
      <c r="P17" s="17"/>
      <c r="Q17" s="1"/>
      <c r="R17" s="1"/>
    </row>
    <row r="18" spans="1:18" x14ac:dyDescent="0.2">
      <c r="A18" s="20"/>
      <c r="B18" s="137"/>
      <c r="C18" s="129"/>
      <c r="D18" s="129"/>
      <c r="E18" s="129"/>
      <c r="F18" s="124"/>
      <c r="G18" s="124"/>
      <c r="H18" s="124"/>
      <c r="I18" s="45"/>
      <c r="J18" s="21"/>
      <c r="K18" s="21"/>
      <c r="L18" s="9"/>
      <c r="M18" s="21"/>
      <c r="N18" s="17"/>
      <c r="O18" s="21"/>
      <c r="P18" s="17"/>
      <c r="Q18" s="1"/>
      <c r="R18" s="1"/>
    </row>
    <row r="19" spans="1:18" x14ac:dyDescent="0.2">
      <c r="A19" s="2"/>
      <c r="C19" s="3"/>
      <c r="D19" s="3"/>
      <c r="F19" s="2"/>
      <c r="J19" s="5"/>
      <c r="K19" s="8"/>
      <c r="L19" s="90"/>
      <c r="M19" s="8"/>
      <c r="N19" s="8"/>
      <c r="O19" s="8"/>
      <c r="P19" s="24"/>
    </row>
    <row r="20" spans="1:18" x14ac:dyDescent="0.2">
      <c r="A20" s="2"/>
      <c r="C20" s="3"/>
      <c r="D20" s="3"/>
      <c r="F20" s="2"/>
    </row>
    <row r="21" spans="1:18" x14ac:dyDescent="0.2">
      <c r="A21" s="2"/>
      <c r="B21" s="289" t="s">
        <v>256</v>
      </c>
      <c r="C21" s="289"/>
      <c r="D21" s="289"/>
      <c r="E21" s="289"/>
      <c r="F21" s="289"/>
      <c r="G21" s="289"/>
      <c r="H21" s="289"/>
      <c r="I21" s="289"/>
    </row>
    <row r="22" spans="1:18" x14ac:dyDescent="0.2">
      <c r="A22" s="2"/>
      <c r="B22" s="289"/>
      <c r="C22" s="289"/>
      <c r="D22" s="289"/>
      <c r="E22" s="289"/>
      <c r="F22" s="289"/>
      <c r="G22" s="289"/>
      <c r="H22" s="289"/>
      <c r="I22" s="289"/>
      <c r="J22" s="138" t="s">
        <v>257</v>
      </c>
    </row>
    <row r="23" spans="1:18" x14ac:dyDescent="0.2">
      <c r="A23" s="2"/>
      <c r="B23" s="289"/>
      <c r="C23" s="289"/>
      <c r="D23" s="289"/>
      <c r="E23" s="289"/>
      <c r="F23" s="289"/>
      <c r="G23" s="289"/>
      <c r="H23" s="289"/>
      <c r="I23" s="289"/>
    </row>
    <row r="24" spans="1:18" x14ac:dyDescent="0.2">
      <c r="A24" s="2"/>
      <c r="B24" s="289"/>
      <c r="C24" s="289"/>
      <c r="D24" s="289"/>
      <c r="E24" s="289"/>
      <c r="F24" s="289"/>
      <c r="G24" s="289"/>
      <c r="H24" s="289"/>
      <c r="I24" s="289"/>
    </row>
    <row r="25" spans="1:18" x14ac:dyDescent="0.2">
      <c r="A25" s="2"/>
      <c r="B25" s="289"/>
      <c r="C25" s="289"/>
      <c r="D25" s="289"/>
      <c r="E25" s="289"/>
      <c r="F25" s="289"/>
      <c r="G25" s="289"/>
      <c r="H25" s="289"/>
      <c r="I25" s="289"/>
    </row>
    <row r="26" spans="1:18" x14ac:dyDescent="0.2">
      <c r="A26" s="2"/>
      <c r="B26" s="289"/>
      <c r="C26" s="289"/>
      <c r="D26" s="289"/>
      <c r="E26" s="289"/>
      <c r="F26" s="289"/>
      <c r="G26" s="289"/>
      <c r="H26" s="289"/>
      <c r="I26" s="289"/>
    </row>
    <row r="27" spans="1:18" x14ac:dyDescent="0.2">
      <c r="A27" s="2"/>
      <c r="B27" s="289"/>
      <c r="C27" s="289"/>
      <c r="D27" s="289"/>
      <c r="E27" s="289"/>
      <c r="F27" s="289"/>
      <c r="G27" s="289"/>
      <c r="H27" s="289"/>
      <c r="I27" s="289"/>
    </row>
    <row r="28" spans="1:18" x14ac:dyDescent="0.2">
      <c r="A28" s="2"/>
      <c r="B28" s="289"/>
      <c r="C28" s="289"/>
      <c r="D28" s="289"/>
      <c r="E28" s="289"/>
      <c r="F28" s="289"/>
      <c r="G28" s="289"/>
      <c r="H28" s="289"/>
      <c r="I28" s="289"/>
    </row>
    <row r="29" spans="1:18" x14ac:dyDescent="0.2">
      <c r="A29" s="2"/>
      <c r="B29" s="289"/>
      <c r="C29" s="289"/>
      <c r="D29" s="289"/>
      <c r="E29" s="289"/>
      <c r="F29" s="289"/>
      <c r="G29" s="289"/>
      <c r="H29" s="289"/>
      <c r="I29" s="289"/>
    </row>
  </sheetData>
  <mergeCells count="18">
    <mergeCell ref="B21:I29"/>
    <mergeCell ref="M2:P2"/>
    <mergeCell ref="Q2:Q3"/>
    <mergeCell ref="R2:R3"/>
    <mergeCell ref="A5:A8"/>
    <mergeCell ref="B5:B8"/>
    <mergeCell ref="C5:C8"/>
    <mergeCell ref="H5:H8"/>
    <mergeCell ref="A1:R1"/>
    <mergeCell ref="A2:A3"/>
    <mergeCell ref="B2:B3"/>
    <mergeCell ref="C2:C3"/>
    <mergeCell ref="D2:D3"/>
    <mergeCell ref="E2:E3"/>
    <mergeCell ref="F2:G2"/>
    <mergeCell ref="H2:H3"/>
    <mergeCell ref="J2:K2"/>
    <mergeCell ref="L2:L3"/>
  </mergeCells>
  <conditionalFormatting sqref="B15 B11:B13 B17:B18">
    <cfRule type="expression" dxfId="5" priority="1">
      <formula>#REF!="отказ собственников"</formula>
    </cfRule>
    <cfRule type="expression" dxfId="4" priority="2">
      <formula>#REF!="оплачено"</formula>
    </cfRule>
    <cfRule type="expression" dxfId="3" priority="3">
      <formula>#REF!="согласование ПСД"</formula>
    </cfRule>
    <cfRule type="expression" dxfId="2" priority="4">
      <formula>#REF!="подготовка к торгам"</formula>
    </cfRule>
    <cfRule type="expression" dxfId="1" priority="5">
      <formula>#REF!="на торгах"</formula>
    </cfRule>
    <cfRule type="expression" dxfId="0" priority="6">
      <formula>#REF!="СМР"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"/>
  <sheetViews>
    <sheetView topLeftCell="E1" workbookViewId="0">
      <selection activeCell="L20" sqref="L20"/>
    </sheetView>
  </sheetViews>
  <sheetFormatPr defaultRowHeight="12.75" x14ac:dyDescent="0.2"/>
  <cols>
    <col min="1" max="1" width="33.85546875" customWidth="1"/>
    <col min="4" max="4" width="31.42578125" bestFit="1" customWidth="1"/>
    <col min="6" max="6" width="9.5703125" bestFit="1" customWidth="1"/>
    <col min="15" max="15" width="9.5703125" bestFit="1" customWidth="1"/>
    <col min="17" max="17" width="19.42578125" customWidth="1"/>
    <col min="18" max="18" width="9.5703125" bestFit="1" customWidth="1"/>
    <col min="19" max="19" width="24.28515625" customWidth="1"/>
    <col min="24" max="24" width="20.140625" customWidth="1"/>
    <col min="26" max="26" width="9.5703125" bestFit="1" customWidth="1"/>
  </cols>
  <sheetData>
    <row r="1" spans="1:26" x14ac:dyDescent="0.2">
      <c r="A1" s="306" t="s">
        <v>258</v>
      </c>
      <c r="B1" s="306" t="s">
        <v>259</v>
      </c>
      <c r="C1" s="306" t="s">
        <v>260</v>
      </c>
      <c r="D1" s="306" t="s">
        <v>261</v>
      </c>
      <c r="E1" s="306" t="s">
        <v>262</v>
      </c>
      <c r="F1" s="306"/>
      <c r="G1" s="306"/>
      <c r="H1" s="305" t="s">
        <v>263</v>
      </c>
      <c r="I1" s="305"/>
      <c r="J1" s="305" t="s">
        <v>264</v>
      </c>
      <c r="K1" s="305"/>
      <c r="L1" s="305" t="s">
        <v>265</v>
      </c>
      <c r="M1" s="305"/>
      <c r="N1" s="305" t="s">
        <v>266</v>
      </c>
      <c r="O1" s="305"/>
      <c r="P1" s="305"/>
      <c r="Q1" s="305" t="s">
        <v>267</v>
      </c>
      <c r="R1" s="305"/>
      <c r="S1" s="306" t="s">
        <v>268</v>
      </c>
      <c r="T1" s="306" t="s">
        <v>269</v>
      </c>
      <c r="U1" s="306" t="s">
        <v>270</v>
      </c>
      <c r="V1" s="306" t="s">
        <v>271</v>
      </c>
      <c r="W1" s="306" t="s">
        <v>272</v>
      </c>
      <c r="X1" s="306"/>
      <c r="Y1" s="306" t="s">
        <v>273</v>
      </c>
      <c r="Z1" s="306"/>
    </row>
    <row r="2" spans="1:26" ht="38.25" x14ac:dyDescent="0.2">
      <c r="A2" s="306"/>
      <c r="B2" s="306"/>
      <c r="C2" s="306"/>
      <c r="D2" s="306"/>
      <c r="E2" s="139" t="s">
        <v>24</v>
      </c>
      <c r="F2" s="139" t="s">
        <v>126</v>
      </c>
      <c r="G2" s="139" t="s">
        <v>274</v>
      </c>
      <c r="H2" s="16" t="s">
        <v>275</v>
      </c>
      <c r="I2" s="16" t="s">
        <v>276</v>
      </c>
      <c r="J2" s="16" t="s">
        <v>275</v>
      </c>
      <c r="K2" s="16" t="s">
        <v>276</v>
      </c>
      <c r="L2" s="16" t="s">
        <v>275</v>
      </c>
      <c r="M2" s="16" t="s">
        <v>276</v>
      </c>
      <c r="N2" s="16" t="s">
        <v>277</v>
      </c>
      <c r="O2" s="16" t="s">
        <v>278</v>
      </c>
      <c r="P2" s="16" t="s">
        <v>279</v>
      </c>
      <c r="Q2" s="16" t="s">
        <v>280</v>
      </c>
      <c r="R2" s="16" t="s">
        <v>278</v>
      </c>
      <c r="S2" s="306"/>
      <c r="T2" s="306"/>
      <c r="U2" s="306"/>
      <c r="V2" s="306"/>
      <c r="W2" s="306"/>
      <c r="X2" s="306"/>
      <c r="Y2" s="16" t="s">
        <v>277</v>
      </c>
      <c r="Z2" s="16" t="s">
        <v>278</v>
      </c>
    </row>
    <row r="3" spans="1:26" x14ac:dyDescent="0.2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6" ht="63.75" x14ac:dyDescent="0.2">
      <c r="A4" s="140" t="s">
        <v>281</v>
      </c>
      <c r="B4" s="140" t="s">
        <v>282</v>
      </c>
      <c r="C4" s="140" t="s">
        <v>20</v>
      </c>
      <c r="D4" s="141">
        <v>42796.837509999998</v>
      </c>
      <c r="E4" s="142" t="s">
        <v>20</v>
      </c>
      <c r="F4" s="142">
        <f>D4</f>
        <v>42796.837509999998</v>
      </c>
      <c r="G4" s="142" t="s">
        <v>20</v>
      </c>
      <c r="H4" s="143">
        <v>44063</v>
      </c>
      <c r="I4" s="143">
        <v>43845</v>
      </c>
      <c r="J4" s="143">
        <v>44063</v>
      </c>
      <c r="K4" s="143">
        <v>44063</v>
      </c>
      <c r="L4" s="144">
        <v>44073</v>
      </c>
      <c r="M4" s="144">
        <v>44070</v>
      </c>
      <c r="N4" s="143">
        <v>44155</v>
      </c>
      <c r="O4" s="142">
        <v>44982.425009999999</v>
      </c>
      <c r="P4" s="141">
        <v>0</v>
      </c>
      <c r="Q4" s="144" t="s">
        <v>283</v>
      </c>
      <c r="R4" s="141">
        <v>42796.837509999998</v>
      </c>
      <c r="S4" s="145" t="s">
        <v>284</v>
      </c>
      <c r="T4" s="142" t="s">
        <v>285</v>
      </c>
      <c r="U4" s="143" t="s">
        <v>286</v>
      </c>
      <c r="V4" s="141">
        <v>100</v>
      </c>
      <c r="W4" s="141">
        <v>42796.837509999998</v>
      </c>
      <c r="X4" s="143" t="s">
        <v>287</v>
      </c>
      <c r="Y4" s="144">
        <v>44778</v>
      </c>
      <c r="Z4" s="142">
        <v>42796.837509999998</v>
      </c>
    </row>
    <row r="5" spans="1:26" ht="76.5" x14ac:dyDescent="0.2">
      <c r="A5" s="140" t="s">
        <v>281</v>
      </c>
      <c r="B5" s="140" t="s">
        <v>282</v>
      </c>
      <c r="C5" s="140" t="s">
        <v>20</v>
      </c>
      <c r="D5" s="146">
        <v>43540.875</v>
      </c>
      <c r="E5" s="142" t="s">
        <v>20</v>
      </c>
      <c r="F5" s="146">
        <v>43540.875</v>
      </c>
      <c r="G5" s="142" t="s">
        <v>20</v>
      </c>
      <c r="H5" s="143">
        <v>44635</v>
      </c>
      <c r="I5" s="143">
        <v>44635</v>
      </c>
      <c r="J5" s="143">
        <v>44640</v>
      </c>
      <c r="K5" s="143">
        <v>44640</v>
      </c>
      <c r="L5" s="144">
        <v>44666</v>
      </c>
      <c r="M5" s="144">
        <v>44671</v>
      </c>
      <c r="N5" s="143">
        <v>44672</v>
      </c>
      <c r="O5" s="142">
        <v>44887.5</v>
      </c>
      <c r="P5" s="141">
        <v>1346.62</v>
      </c>
      <c r="Q5" s="143" t="s">
        <v>288</v>
      </c>
      <c r="R5" s="142">
        <v>43540.875</v>
      </c>
      <c r="S5" s="145" t="s">
        <v>289</v>
      </c>
      <c r="T5" s="142" t="s">
        <v>290</v>
      </c>
      <c r="U5" s="143" t="s">
        <v>291</v>
      </c>
      <c r="V5" s="141">
        <v>100</v>
      </c>
      <c r="W5" s="146">
        <v>43540.875</v>
      </c>
      <c r="X5" s="143" t="s">
        <v>292</v>
      </c>
      <c r="Y5" s="143">
        <v>44810</v>
      </c>
      <c r="Z5" s="142">
        <v>43540.875</v>
      </c>
    </row>
    <row r="6" spans="1:26" ht="38.25" x14ac:dyDescent="0.2">
      <c r="A6" s="140" t="s">
        <v>293</v>
      </c>
      <c r="B6" s="140" t="s">
        <v>294</v>
      </c>
      <c r="C6" s="140" t="s">
        <v>20</v>
      </c>
      <c r="D6" s="142">
        <v>590</v>
      </c>
      <c r="E6" s="142" t="s">
        <v>20</v>
      </c>
      <c r="F6" s="142">
        <v>590</v>
      </c>
      <c r="G6" s="142" t="s">
        <v>20</v>
      </c>
      <c r="H6" s="302" t="s">
        <v>295</v>
      </c>
      <c r="I6" s="303"/>
      <c r="J6" s="303"/>
      <c r="K6" s="303"/>
      <c r="L6" s="303"/>
      <c r="M6" s="303"/>
      <c r="N6" s="303"/>
      <c r="O6" s="303"/>
      <c r="P6" s="304"/>
      <c r="Q6" s="143" t="s">
        <v>296</v>
      </c>
      <c r="R6" s="142">
        <v>590</v>
      </c>
      <c r="S6" s="145" t="s">
        <v>20</v>
      </c>
      <c r="T6" s="142" t="s">
        <v>297</v>
      </c>
      <c r="U6" s="143">
        <v>44926</v>
      </c>
      <c r="V6" s="141">
        <v>100</v>
      </c>
      <c r="W6" s="146"/>
      <c r="X6" s="143"/>
      <c r="Y6" s="143"/>
      <c r="Z6" s="142"/>
    </row>
    <row r="7" spans="1:26" ht="18.75" x14ac:dyDescent="0.3">
      <c r="A7" s="147"/>
      <c r="B7" s="148"/>
      <c r="C7" s="148"/>
      <c r="D7" s="149">
        <f>SUM(D4:D6)</f>
        <v>86927.712509999998</v>
      </c>
      <c r="E7" s="149">
        <v>0</v>
      </c>
      <c r="F7" s="149">
        <f>SUM(F4:F6)</f>
        <v>86927.712509999998</v>
      </c>
      <c r="G7" s="149">
        <v>0</v>
      </c>
      <c r="H7" s="150"/>
      <c r="I7" s="150"/>
      <c r="J7" s="150"/>
      <c r="K7" s="150"/>
      <c r="L7" s="150"/>
      <c r="M7" s="150"/>
      <c r="N7" s="150"/>
      <c r="O7" s="149">
        <f>O5+O4</f>
        <v>89869.925010000006</v>
      </c>
      <c r="P7" s="149">
        <f>P5+P4</f>
        <v>1346.62</v>
      </c>
      <c r="Q7" s="151"/>
      <c r="R7" s="149">
        <f>R5+R4</f>
        <v>86337.712509999998</v>
      </c>
      <c r="S7" s="151"/>
      <c r="T7" s="151"/>
      <c r="U7" s="150"/>
      <c r="V7" s="150"/>
      <c r="W7" s="150"/>
      <c r="X7" s="150"/>
      <c r="Y7" s="150"/>
      <c r="Z7" s="149">
        <f>Z4+Z5</f>
        <v>86337.712509999998</v>
      </c>
    </row>
    <row r="8" spans="1:26" x14ac:dyDescent="0.2">
      <c r="D8" s="37"/>
      <c r="E8" s="37"/>
      <c r="F8" s="37"/>
      <c r="G8" s="37"/>
      <c r="Q8" s="37"/>
      <c r="R8" s="152">
        <f>R7/D7</f>
        <v>0.99321275134288012</v>
      </c>
      <c r="S8" s="37"/>
      <c r="T8" s="37"/>
      <c r="Z8" s="152">
        <f>Z7/D7</f>
        <v>0.99321275134288012</v>
      </c>
    </row>
  </sheetData>
  <mergeCells count="18">
    <mergeCell ref="U1:U2"/>
    <mergeCell ref="V1:V2"/>
    <mergeCell ref="W1:X2"/>
    <mergeCell ref="Y1:Z1"/>
    <mergeCell ref="A3:Z3"/>
    <mergeCell ref="S1:S2"/>
    <mergeCell ref="T1:T2"/>
    <mergeCell ref="A1:A2"/>
    <mergeCell ref="B1:B2"/>
    <mergeCell ref="C1:C2"/>
    <mergeCell ref="D1:D2"/>
    <mergeCell ref="E1:G1"/>
    <mergeCell ref="H6:P6"/>
    <mergeCell ref="J1:K1"/>
    <mergeCell ref="L1:M1"/>
    <mergeCell ref="N1:P1"/>
    <mergeCell ref="Q1:R1"/>
    <mergeCell ref="H1:I1"/>
  </mergeCells>
  <hyperlinks>
    <hyperlink ref="S4" r:id="rId1" xr:uid="{00000000-0004-0000-0200-000000000000}"/>
    <hyperlink ref="S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I11:L28"/>
  <sheetViews>
    <sheetView workbookViewId="0">
      <selection activeCell="K26" sqref="K26"/>
    </sheetView>
  </sheetViews>
  <sheetFormatPr defaultRowHeight="12.75" x14ac:dyDescent="0.2"/>
  <cols>
    <col min="9" max="9" width="25" customWidth="1"/>
    <col min="10" max="10" width="20.140625" customWidth="1"/>
    <col min="11" max="11" width="21.85546875" customWidth="1"/>
    <col min="12" max="12" width="33.42578125" customWidth="1"/>
  </cols>
  <sheetData>
    <row r="11" spans="9:12" ht="18.75" x14ac:dyDescent="0.3">
      <c r="L11" s="168">
        <v>339380483.30000001</v>
      </c>
    </row>
    <row r="12" spans="9:12" x14ac:dyDescent="0.2">
      <c r="I12">
        <v>19879570.920000002</v>
      </c>
      <c r="J12" s="138">
        <v>101814144.98999999</v>
      </c>
    </row>
    <row r="13" spans="9:12" x14ac:dyDescent="0.2">
      <c r="I13">
        <v>24840988.719999999</v>
      </c>
    </row>
    <row r="14" spans="9:12" x14ac:dyDescent="0.2">
      <c r="I14">
        <v>23958165.960000001</v>
      </c>
    </row>
    <row r="15" spans="9:12" x14ac:dyDescent="0.2">
      <c r="I15">
        <v>46795877.82</v>
      </c>
    </row>
    <row r="16" spans="9:12" x14ac:dyDescent="0.2">
      <c r="I16">
        <v>7544400.1399999997</v>
      </c>
    </row>
    <row r="17" spans="9:12" x14ac:dyDescent="0.2">
      <c r="I17">
        <v>9223009.3699999992</v>
      </c>
    </row>
    <row r="18" spans="9:12" x14ac:dyDescent="0.2">
      <c r="I18">
        <v>1135786.2</v>
      </c>
    </row>
    <row r="19" spans="9:12" x14ac:dyDescent="0.2">
      <c r="I19">
        <v>15395345.73</v>
      </c>
    </row>
    <row r="20" spans="9:12" x14ac:dyDescent="0.2">
      <c r="I20">
        <v>30551603.98</v>
      </c>
      <c r="L20" s="170">
        <f>L11-K26</f>
        <v>141777</v>
      </c>
    </row>
    <row r="21" spans="9:12" x14ac:dyDescent="0.2">
      <c r="I21">
        <v>21348732.969999999</v>
      </c>
    </row>
    <row r="22" spans="9:12" x14ac:dyDescent="0.2">
      <c r="I22">
        <v>7337526.96</v>
      </c>
    </row>
    <row r="23" spans="9:12" x14ac:dyDescent="0.2">
      <c r="I23">
        <v>22760184.739999998</v>
      </c>
    </row>
    <row r="24" spans="9:12" x14ac:dyDescent="0.2">
      <c r="I24">
        <v>309089.8</v>
      </c>
    </row>
    <row r="25" spans="9:12" x14ac:dyDescent="0.2">
      <c r="I25" s="169">
        <f>SUM(I12:I24)</f>
        <v>231080283.31</v>
      </c>
    </row>
    <row r="26" spans="9:12" x14ac:dyDescent="0.2">
      <c r="K26" s="138">
        <f>I25+J12+I28</f>
        <v>339238706.30000001</v>
      </c>
    </row>
    <row r="28" spans="9:12" x14ac:dyDescent="0.2">
      <c r="I28" s="169">
        <v>6344278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РП Дорожная сеть</vt:lpstr>
      <vt:lpstr>РП БД</vt:lpstr>
      <vt:lpstr>РП ОМРДХ</vt:lpstr>
      <vt:lpstr>Лист1</vt:lpstr>
      <vt:lpstr>'РП Дорожная сеть'!Заголовки_для_печати</vt:lpstr>
      <vt:lpstr>'РП Дорожная сеть'!Область_печати</vt:lpstr>
    </vt:vector>
  </TitlesOfParts>
  <Company>МЭР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Image-ПК</dc:creator>
  <cp:lastModifiedBy>Елена В. Игнатова</cp:lastModifiedBy>
  <cp:lastPrinted>2022-11-18T09:22:51Z</cp:lastPrinted>
  <dcterms:created xsi:type="dcterms:W3CDTF">2013-03-13T11:32:14Z</dcterms:created>
  <dcterms:modified xsi:type="dcterms:W3CDTF">2023-01-17T12:29:00Z</dcterms:modified>
</cp:coreProperties>
</file>